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DISCO D\1. LINAMQUINTERO\Corpocaldas 2025\Informe de Gestion 2024\"/>
    </mc:Choice>
  </mc:AlternateContent>
  <xr:revisionPtr revIDLastSave="0" documentId="13_ncr:1_{719E907B-1983-4104-89E5-2FD9D8941E24}" xr6:coauthVersionLast="47" xr6:coauthVersionMax="47" xr10:uidLastSave="{00000000-0000-0000-0000-000000000000}"/>
  <bookViews>
    <workbookView xWindow="-120" yWindow="-120" windowWidth="29040" windowHeight="15720" xr2:uid="{0410ACB7-244F-4AE5-B09A-F966B256B865}"/>
  </bookViews>
  <sheets>
    <sheet name="Seguimiento PGARPAPDM 2024-2027" sheetId="1" r:id="rId1"/>
  </sheets>
  <externalReferences>
    <externalReference r:id="rId2"/>
    <externalReference r:id="rId3"/>
    <externalReference r:id="rId4"/>
    <externalReference r:id="rId5"/>
  </externalReferences>
  <definedNames>
    <definedName name="_xlnm._FilterDatabase" localSheetId="0" hidden="1">'Seguimiento PGARPAPDM 2024-2027'!$A$7:$S$97</definedName>
    <definedName name="PROGRAMAS">'[1]Sectores-Programas-Subprogramas'!$C$4:$D$179</definedName>
    <definedName name="secores">'[2]Sectores y Programas'!$H$5:$I$34</definedName>
    <definedName name="SECTORES">[3]!SECTOR[#Data]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O9" i="1" s="1"/>
  <c r="N8" i="1"/>
  <c r="O8" i="1" s="1"/>
  <c r="N19" i="1"/>
  <c r="P19" i="1" s="1"/>
  <c r="N18" i="1"/>
  <c r="O18" i="1" s="1"/>
  <c r="P18" i="1" s="1"/>
  <c r="N15" i="1"/>
  <c r="O15" i="1" s="1"/>
  <c r="P78" i="1"/>
  <c r="P79" i="1"/>
  <c r="N96" i="1"/>
  <c r="O96" i="1" s="1"/>
  <c r="P96" i="1" s="1"/>
  <c r="N95" i="1"/>
  <c r="N94" i="1"/>
  <c r="N93" i="1"/>
  <c r="N92" i="1"/>
  <c r="O92" i="1" s="1"/>
  <c r="P92" i="1" s="1"/>
  <c r="N91" i="1"/>
  <c r="N90" i="1"/>
  <c r="N89" i="1"/>
  <c r="O89" i="1" s="1"/>
  <c r="P89" i="1" s="1"/>
  <c r="N88" i="1"/>
  <c r="O88" i="1" s="1"/>
  <c r="P88" i="1" s="1"/>
  <c r="N87" i="1"/>
  <c r="O87" i="1" s="1"/>
  <c r="P87" i="1" s="1"/>
  <c r="N86" i="1"/>
  <c r="N85" i="1"/>
  <c r="O85" i="1" s="1"/>
  <c r="P85" i="1" s="1"/>
  <c r="N84" i="1"/>
  <c r="O84" i="1" s="1"/>
  <c r="P84" i="1" s="1"/>
  <c r="N83" i="1"/>
  <c r="N82" i="1"/>
  <c r="O82" i="1" s="1"/>
  <c r="P82" i="1" s="1"/>
  <c r="N81" i="1"/>
  <c r="O81" i="1" s="1"/>
  <c r="P81" i="1" s="1"/>
  <c r="N80" i="1"/>
  <c r="O80" i="1" s="1"/>
  <c r="P80" i="1" s="1"/>
  <c r="N79" i="1"/>
  <c r="N78" i="1"/>
  <c r="N77" i="1"/>
  <c r="N76" i="1"/>
  <c r="O76" i="1" s="1"/>
  <c r="P76" i="1" s="1"/>
  <c r="N75" i="1"/>
  <c r="N74" i="1"/>
  <c r="N72" i="1"/>
  <c r="N71" i="1"/>
  <c r="O71" i="1" s="1"/>
  <c r="P71" i="1" s="1"/>
  <c r="N70" i="1"/>
  <c r="O70" i="1" s="1"/>
  <c r="P70" i="1" s="1"/>
  <c r="N69" i="1"/>
  <c r="O69" i="1" s="1"/>
  <c r="P69" i="1" s="1"/>
  <c r="N68" i="1"/>
  <c r="N67" i="1"/>
  <c r="O67" i="1" s="1"/>
  <c r="P67" i="1" s="1"/>
  <c r="N66" i="1"/>
  <c r="O66" i="1" s="1"/>
  <c r="P66" i="1" s="1"/>
  <c r="N65" i="1"/>
  <c r="O65" i="1" s="1"/>
  <c r="P65" i="1" s="1"/>
  <c r="N64" i="1"/>
  <c r="O64" i="1" s="1"/>
  <c r="P64" i="1" s="1"/>
  <c r="N63" i="1"/>
  <c r="O63" i="1" s="1"/>
  <c r="P63" i="1" s="1"/>
  <c r="N62" i="1"/>
  <c r="O62" i="1" s="1"/>
  <c r="P62" i="1" s="1"/>
  <c r="N61" i="1"/>
  <c r="O61" i="1" s="1"/>
  <c r="P61" i="1" s="1"/>
  <c r="N60" i="1"/>
  <c r="O60" i="1" s="1"/>
  <c r="P60" i="1" s="1"/>
  <c r="N59" i="1"/>
  <c r="O59" i="1" s="1"/>
  <c r="P59" i="1" s="1"/>
  <c r="N58" i="1"/>
  <c r="O58" i="1" s="1"/>
  <c r="P58" i="1" s="1"/>
  <c r="N57" i="1"/>
  <c r="O57" i="1" s="1"/>
  <c r="P57" i="1" s="1"/>
  <c r="N56" i="1"/>
  <c r="O56" i="1" s="1"/>
  <c r="P56" i="1" s="1"/>
  <c r="N55" i="1"/>
  <c r="O55" i="1" s="1"/>
  <c r="P55" i="1" s="1"/>
  <c r="N54" i="1"/>
  <c r="N53" i="1"/>
  <c r="N52" i="1"/>
  <c r="O52" i="1" s="1"/>
  <c r="P52" i="1" s="1"/>
  <c r="N51" i="1"/>
  <c r="O51" i="1" s="1"/>
  <c r="P51" i="1" s="1"/>
  <c r="N50" i="1"/>
  <c r="O50" i="1" s="1"/>
  <c r="P50" i="1" s="1"/>
  <c r="N49" i="1"/>
  <c r="N48" i="1"/>
  <c r="N47" i="1"/>
  <c r="N46" i="1"/>
  <c r="O46" i="1" s="1"/>
  <c r="P46" i="1" s="1"/>
  <c r="N45" i="1"/>
  <c r="N44" i="1"/>
  <c r="O44" i="1" s="1"/>
  <c r="P44" i="1" s="1"/>
  <c r="N43" i="1"/>
  <c r="O43" i="1" s="1"/>
  <c r="P43" i="1" s="1"/>
  <c r="N42" i="1"/>
  <c r="O42" i="1" s="1"/>
  <c r="P42" i="1" s="1"/>
  <c r="N41" i="1"/>
  <c r="O41" i="1" s="1"/>
  <c r="P41" i="1" s="1"/>
  <c r="N40" i="1"/>
  <c r="O40" i="1" s="1"/>
  <c r="P40" i="1" s="1"/>
  <c r="N39" i="1"/>
  <c r="O39" i="1" s="1"/>
  <c r="P39" i="1" s="1"/>
  <c r="N38" i="1"/>
  <c r="O38" i="1" s="1"/>
  <c r="P38" i="1" s="1"/>
  <c r="N37" i="1"/>
  <c r="O37" i="1" s="1"/>
  <c r="P37" i="1" s="1"/>
  <c r="N36" i="1"/>
  <c r="O36" i="1" s="1"/>
  <c r="P36" i="1" s="1"/>
  <c r="N35" i="1"/>
  <c r="O35" i="1" s="1"/>
  <c r="P35" i="1" s="1"/>
  <c r="N34" i="1"/>
  <c r="O34" i="1" s="1"/>
  <c r="P34" i="1" s="1"/>
  <c r="N33" i="1"/>
  <c r="O33" i="1" s="1"/>
  <c r="P33" i="1" s="1"/>
  <c r="N32" i="1"/>
  <c r="O32" i="1" s="1"/>
  <c r="P32" i="1" s="1"/>
  <c r="N31" i="1"/>
  <c r="O31" i="1" s="1"/>
  <c r="P31" i="1" s="1"/>
  <c r="N30" i="1"/>
  <c r="N29" i="1"/>
  <c r="O29" i="1" s="1"/>
  <c r="P29" i="1" s="1"/>
  <c r="N28" i="1"/>
  <c r="N27" i="1"/>
  <c r="O27" i="1" s="1"/>
  <c r="P27" i="1" s="1"/>
  <c r="N26" i="1"/>
  <c r="N25" i="1"/>
  <c r="N24" i="1"/>
  <c r="N23" i="1"/>
  <c r="N22" i="1"/>
  <c r="N21" i="1"/>
  <c r="N20" i="1"/>
  <c r="O20" i="1" s="1"/>
  <c r="P20" i="1" s="1"/>
  <c r="L19" i="1"/>
  <c r="N17" i="1"/>
  <c r="O17" i="1" s="1"/>
  <c r="P17" i="1" s="1"/>
  <c r="K17" i="1"/>
  <c r="N16" i="1"/>
  <c r="O16" i="1" s="1"/>
  <c r="P16" i="1" s="1"/>
  <c r="N14" i="1"/>
  <c r="O14" i="1" s="1"/>
  <c r="P14" i="1" s="1"/>
  <c r="N13" i="1"/>
  <c r="O13" i="1" s="1"/>
  <c r="P13" i="1" s="1"/>
  <c r="N12" i="1"/>
  <c r="O12" i="1" s="1"/>
  <c r="P12" i="1" s="1"/>
  <c r="N11" i="1"/>
  <c r="O11" i="1" s="1"/>
  <c r="P11" i="1" s="1"/>
  <c r="N10" i="1"/>
  <c r="O10" i="1" s="1"/>
  <c r="P10" i="1" l="1"/>
  <c r="O49" i="1"/>
  <c r="P49" i="1"/>
  <c r="P74" i="1"/>
  <c r="O74" i="1"/>
  <c r="P90" i="1"/>
  <c r="Q88" i="1" s="1"/>
  <c r="O90" i="1"/>
  <c r="P47" i="1"/>
  <c r="Q45" i="1" s="1"/>
  <c r="O47" i="1"/>
  <c r="P95" i="1"/>
  <c r="O95" i="1"/>
  <c r="O48" i="1"/>
  <c r="P48" i="1"/>
  <c r="O25" i="1"/>
  <c r="P25" i="1"/>
  <c r="P75" i="1"/>
  <c r="O75" i="1"/>
  <c r="P68" i="1"/>
  <c r="O68" i="1"/>
  <c r="P15" i="1"/>
  <c r="P91" i="1"/>
  <c r="O91" i="1"/>
  <c r="O28" i="1"/>
  <c r="P28" i="1"/>
  <c r="O21" i="1"/>
  <c r="P21" i="1"/>
  <c r="O53" i="1"/>
  <c r="P53" i="1"/>
  <c r="Q50" i="1" s="1"/>
  <c r="P77" i="1"/>
  <c r="O77" i="1"/>
  <c r="P93" i="1"/>
  <c r="O93" i="1"/>
  <c r="O23" i="1"/>
  <c r="P23" i="1"/>
  <c r="O24" i="1"/>
  <c r="P24" i="1"/>
  <c r="P72" i="1"/>
  <c r="O72" i="1"/>
  <c r="O83" i="1"/>
  <c r="P83" i="1"/>
  <c r="Q83" i="1" s="1"/>
  <c r="P22" i="1"/>
  <c r="O22" i="1"/>
  <c r="O30" i="1"/>
  <c r="P30" i="1"/>
  <c r="P54" i="1"/>
  <c r="Q54" i="1" s="1"/>
  <c r="O54" i="1"/>
  <c r="P86" i="1"/>
  <c r="Q86" i="1" s="1"/>
  <c r="O86" i="1"/>
  <c r="P94" i="1"/>
  <c r="O94" i="1"/>
  <c r="O45" i="1"/>
  <c r="P45" i="1" s="1"/>
  <c r="O26" i="1"/>
  <c r="P26" i="1"/>
  <c r="P9" i="1"/>
  <c r="P8" i="1"/>
  <c r="Q8" i="1" s="1"/>
  <c r="Q66" i="1"/>
  <c r="Q38" i="1"/>
  <c r="Q81" i="1"/>
  <c r="Q95" i="1"/>
  <c r="Q63" i="1"/>
  <c r="Q58" i="1"/>
  <c r="Q48" i="1"/>
  <c r="Q31" i="1"/>
  <c r="O19" i="1"/>
  <c r="Q73" i="1" l="1"/>
  <c r="R66" i="1" s="1"/>
  <c r="Q91" i="1"/>
  <c r="Q21" i="1"/>
  <c r="Q15" i="1"/>
  <c r="R8" i="1" s="1"/>
  <c r="R31" i="1"/>
  <c r="R48" i="1"/>
  <c r="R58" i="1"/>
  <c r="R86" i="1"/>
  <c r="R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49" authorId="0" shapeId="0" xr:uid="{487A816B-08C7-4DBC-A662-9A44A90208E6}">
      <text>
        <r>
          <rPr>
            <sz val="9"/>
            <color indexed="81"/>
            <rFont val="Tahoma"/>
            <family val="2"/>
          </rPr>
          <t xml:space="preserve">SGI: SE LLAMA Incremento en los ingresos anuales de la Corporación.
</t>
        </r>
      </text>
    </comment>
    <comment ref="E55" authorId="0" shapeId="0" xr:uid="{17BAE6A6-2776-42C4-BDC2-AA9B21FAB96F}">
      <text>
        <r>
          <rPr>
            <sz val="9"/>
            <color rgb="FF000000"/>
            <rFont val="Tahoma"/>
            <family val="2"/>
          </rPr>
          <t xml:space="preserve">SGI: Aparece
</t>
        </r>
        <r>
          <rPr>
            <sz val="9"/>
            <color rgb="FF000000"/>
            <rFont val="Tahoma"/>
            <family val="2"/>
          </rPr>
          <t xml:space="preserve">Red interinstitucional para la gestión del conocimiento ambiental conformada y en operación
</t>
        </r>
      </text>
    </comment>
    <comment ref="E61" authorId="0" shapeId="0" xr:uid="{3AA227D1-1352-48FF-92DA-2A8262ECE04B}">
      <text>
        <r>
          <rPr>
            <sz val="9"/>
            <color rgb="FF000000"/>
            <rFont val="Tahoma"/>
            <family val="2"/>
          </rPr>
          <t xml:space="preserve">Sí se mide como porcentaje?
</t>
        </r>
      </text>
    </comment>
  </commentList>
</comments>
</file>

<file path=xl/sharedStrings.xml><?xml version="1.0" encoding="utf-8"?>
<sst xmlns="http://schemas.openxmlformats.org/spreadsheetml/2006/main" count="730" uniqueCount="673">
  <si>
    <t>CORPORACIÓN AUTÓNOMA REGIONAL DE CALDAS CORPOCALDAS</t>
  </si>
  <si>
    <t>CORTE: DICIEMBRE 31 de 2024</t>
  </si>
  <si>
    <t>LINEA ESTRATEGICA</t>
  </si>
  <si>
    <t>COMPONENTE</t>
  </si>
  <si>
    <t>META PGAR ASOCIADA</t>
  </si>
  <si>
    <t>NOMBRE META PGAR</t>
  </si>
  <si>
    <t>NOMBRE INDICADOR PA</t>
  </si>
  <si>
    <t>INDICADOR PGAR ASOCIADO</t>
  </si>
  <si>
    <t>Nombre del Indicador PGAR</t>
  </si>
  <si>
    <t>Formula de Medición</t>
  </si>
  <si>
    <t xml:space="preserve">Unidad de Medida </t>
  </si>
  <si>
    <t>Responsable 
2024 -2027</t>
  </si>
  <si>
    <t>CANTIDAD META PGAR 2020 - 2031</t>
  </si>
  <si>
    <t>CANTIDAD META PA 2024-2027</t>
  </si>
  <si>
    <t>AVANCE PA 2024</t>
  </si>
  <si>
    <t>AVANCE PDM ACUMULADO
2024-2027</t>
  </si>
  <si>
    <t>AVANCE PA ACUMULADO %</t>
  </si>
  <si>
    <t>% DE AVANCE LINEA ESTRATEGICA</t>
  </si>
  <si>
    <t>DESCRIPCION DE AVANCE EN LA META - APORTE CORPOCALDAS AL PGAR 2024</t>
  </si>
  <si>
    <t>Biodiversidad y Sus Servicios Ecosistémicos</t>
  </si>
  <si>
    <t>B1.  Componente: Gestión del conocimiento en biodiversidad y servicios ecosistémicos</t>
  </si>
  <si>
    <t>B.1.1.1</t>
  </si>
  <si>
    <t xml:space="preserve">Estudios y/o investigaciones desarrolladas referentes al conocimiento, valoración y aprovechamiento de la biodiversidad y sus servicios ecosistémicos </t>
  </si>
  <si>
    <t>B.1.1.1.1</t>
  </si>
  <si>
    <t>% de estudios e investigaciones referentes al conocimiento, valoración y aprovechamiento de la biodiversidad y los servicios ecosistémicos.</t>
  </si>
  <si>
    <t>((# de estudios e investigaciones referentes al conocimiento, valoración y aprovechamiento de la biodiversidad y los servicios ecosistémicos) / (# de estudios e investigaciones meta) * 100.</t>
  </si>
  <si>
    <t>Estudio y/o investigación</t>
  </si>
  <si>
    <t>B.1.1.2</t>
  </si>
  <si>
    <t>Caracterizacion de la degradación de Suelos del departamento de Caldas, en cumplimiento a la politica para la gestion sostenible del suelo</t>
  </si>
  <si>
    <t>B.1.1.2.1</t>
  </si>
  <si>
    <t>% de subregiones con estudio de caracterización de la degradación de suelos en cumplimento de la Política para la gestión sostenible del suelo</t>
  </si>
  <si>
    <t>((# de subregiones con estudio de caracterización de la degradación de suelos en cumplimento de la Política para la gestión sostenible del suelo) / (# de subregiones meta)) * 100</t>
  </si>
  <si>
    <t>Estudio de Caracterización de la degradación de suelo por Subregión.</t>
  </si>
  <si>
    <t>B.1.1.3</t>
  </si>
  <si>
    <t>Caracterización biofísica, social y económica de áreas abastecedoras de agua para el consumo humano</t>
  </si>
  <si>
    <t>B.1.1.3.1</t>
  </si>
  <si>
    <t>% de ABACOS con caracterización biofísica, social y económica, incluyendo caracterización de la demanda hídrica por uso y cantidad.</t>
  </si>
  <si>
    <t>((# de ABACOS con caracterización biofísica, social y económica, incluyendo caracterización de la demanda hídrica por uso y cantidad) / (# total de ABACOS)) * 100.</t>
  </si>
  <si>
    <t>ABACOS con estudio de caracterización biofísica, social y económica</t>
  </si>
  <si>
    <t>Con apoyo del contrato, cuyo objeto fue “Prestación de servicios profesionales para apoyar a Corpocaldas en la formulación de Planes de Acción de cinco microcuencas abastecedoras de acueducto (ABACOS) en el departamento de Caldas”, se adelantó un ejercicio de construcción participativa de planes de acción en cinco microcuencas del municipio de Villamaría, relacionados con las áreas abastecedoras de los acueductos: a) Carpetica, b) Marmato, c) San Miguel y las Peñas, d) Cantamonos 1,2,3, Los Martines y Los Patino, y e) Tributario quebrada Los Cuervos - La Mojada y La Cristalina.</t>
  </si>
  <si>
    <t>B.1.1.4</t>
  </si>
  <si>
    <t>Monitoreos de las medidas implementadas para la gestion de la Biodiversidad y sus servicios ecosistémicos en estrategias complementarias de conservación, de acuerdo a priorizacion.</t>
  </si>
  <si>
    <t>B.1.1.4.1</t>
  </si>
  <si>
    <t>% de medidas implementadas para gestion de la Biodiversidad y sus servicios ecosistémicos que cuentan con monitoreo.</t>
  </si>
  <si>
    <t xml:space="preserve">((# medidas implementadas para  de gestion de la Biodiversidad y sus serivicios ecosistécmicos con acciones de monitoreo) / (# de medidas implementadas priorizadas para monitoreo)) * 100. </t>
  </si>
  <si>
    <t>Medidas implementadas priorizadas para monitoreo.</t>
  </si>
  <si>
    <t>B.1.1.5</t>
  </si>
  <si>
    <t>Monitoreo y análisis de Efectividad de las medidas implementadas para la gestion de la Biodiversidad y sus servicios ecosistémicos, en áreas protegidas de acuerdo a priorización.</t>
  </si>
  <si>
    <t>B.1.1.5.1</t>
  </si>
  <si>
    <t>% de medidas implementadas para gestion de la Biodiversidad y sus servicios ecosistémicos que cuentan con analisis de la efectividad.</t>
  </si>
  <si>
    <t>((# de medidas implementadas para gestión de la Biodiversidad y sus servicios ecosistémicos priorizadas con análisis de efectividad) / (# medidas implementadas priorizadas para análisis de efectividad)) * 100</t>
  </si>
  <si>
    <t xml:space="preserve">Medidas implementadas priorizadas para análisis de efectividad. </t>
  </si>
  <si>
    <t>B.1.1.6</t>
  </si>
  <si>
    <t>Redes de apoyo comunitario y sectorial para el monitoreo de la biodiversidad y sus servicios ecosistemicos operando.</t>
  </si>
  <si>
    <t>B.1.1.6.1</t>
  </si>
  <si>
    <t>% de Redes de apoyo comunitario y sectorial para el monitoreo de la biodiversidad y sus servicios ecosistemicos operando.</t>
  </si>
  <si>
    <t>((# de Redes de apoyo comunitario y sectorial para el monitoreo de la biodiversidad y sus servicios ecosistemicos operando) / (# de redes meta)) * 100.</t>
  </si>
  <si>
    <t>Red</t>
  </si>
  <si>
    <t xml:space="preserve">Durante la vigencia 2024, se llevaron a cabo diversas actividades que involucraron a la comunidad, todas ellas relacionadas con el monitoreo de fauna silvestre. Se identificaron casos que requieren seguimiento e implementación de estrategias de ahuyentamiento y antidepredatorias, fomentando un sentido de pertenencia y responsabilidad hacia el medio ambiente. En el desarrollo de estas actividades se utilizaron herramientas como: articulación interinstitucional y con la comunidad, uso de cámaras trampa, aplicaciones móviles, canales de comunicación y red de colaboradores. Fortaleciendo con actividades de educación ambiental.  </t>
  </si>
  <si>
    <t>B.1.1.7</t>
  </si>
  <si>
    <t>Caracterización de las estrategias complementarias de conservación para el departamento de Caldas.</t>
  </si>
  <si>
    <t>B.1.1.7.1</t>
  </si>
  <si>
    <t>% de municipios con caracterización de las estrategias complementarias de conservación.</t>
  </si>
  <si>
    <t>((# de municipios con caracterización de las estrategias complementarias de conservación) / (# de municipios del departamento)) * 100.</t>
  </si>
  <si>
    <t>Municipio</t>
  </si>
  <si>
    <t>B2.  Componente: Conservación del patrimonio natural</t>
  </si>
  <si>
    <t>B.2.1.1</t>
  </si>
  <si>
    <t>El 6% de la superficie del departamento se encuentra como área protegida</t>
  </si>
  <si>
    <t>B.2.1.1.1</t>
  </si>
  <si>
    <t>% de la superficie del Departamento que se encuentra como área protegida.</t>
  </si>
  <si>
    <t>((Hectareas de la superficie del Departamento que se encuentra como área protegida) / hectareas del departamento)) * 100.</t>
  </si>
  <si>
    <t>Porcentual</t>
  </si>
  <si>
    <t xml:space="preserve">Se mantiene el mismo valor del cuatrienio pasado
Se encuentran declaradas 36.293,85 hectáreas en el departamento (4,88%) incluyendo las RNSC que fueron acompañadas por Corpocaldas para su declaratoria. </t>
  </si>
  <si>
    <t>B.2.1.2</t>
  </si>
  <si>
    <t>Estructura Ecológica Principal (EEP) y otras áreas complementarias del departamento con acciones de conservación y manejo.</t>
  </si>
  <si>
    <t>B.2.1.2.1</t>
  </si>
  <si>
    <t xml:space="preserve">% de municipios con acciones de conservación y manejo en implementación, dentro de su Estructura Ecológica Principal (EEP) </t>
  </si>
  <si>
    <t>((# de municipios con acciones de conservación y manejo en implementación dentro de su EEP) / (# de municipios)) * 100.</t>
  </si>
  <si>
    <t>10 municipios del departamento de Caldas fueron atendidos con acciones de conservación en la EE. Avances con 101,94 hectáreas entre restauración, rehabilitación y reforestación
1) Anserma 2) Aranzazu 3) Norcasia 4) Samaná 5) Victoria 6) Viterbo 7) Manizales 8) Villamaría 9) Neira 10) Aguadas</t>
  </si>
  <si>
    <t>B.2.1.3</t>
  </si>
  <si>
    <t>Especies de fauna y flora con acciones de conservación y manejo.</t>
  </si>
  <si>
    <t>B.2.1.3.1</t>
  </si>
  <si>
    <t>% de especies de fauna y flora nativa con acciones de conservación y manejo en implementación</t>
  </si>
  <si>
    <t>((# de especies de fauna y flora nativa con acciones de conservación y manejo en implementación) / (# de especies meta) * 100</t>
  </si>
  <si>
    <t>Especie</t>
  </si>
  <si>
    <t>Fauna
Cóndor Andino
Mono Titi
Oso de anteojos
Tigrillo
Acciones de manejo y conservación 
Perro de Monte
Guagua loba
Control de tráfico y tenencia ilegal de fauna silvestre:
Saguinus leucopus 
Dinomys branickii
Leopardus tigrinus
Puma concolor
Chelonoidys carbonaria
Caiman crocodilus
Chelydra acutirostris
Trachemys callirostris
Labores educativas entorno
Loro orejiamarillo</t>
  </si>
  <si>
    <t>B.2.2.1</t>
  </si>
  <si>
    <t>Se implementan herramientas económicas y no economicas que incentiven la conservación de la biodiversidad y sus servicios ecosistémicos</t>
  </si>
  <si>
    <t>B.2.2.1.1</t>
  </si>
  <si>
    <t xml:space="preserve">% de incentivos para la conservación de la biodiversidad y los servicios ecosistémicos implementados </t>
  </si>
  <si>
    <t>((# de incentivos para la conservación de la biodiversidad y los servicios ecosistémicos implementados) / (# de incentivos meta)) * 100</t>
  </si>
  <si>
    <t>Incentivo</t>
  </si>
  <si>
    <t xml:space="preserve">1. Esquemas de Pago por Servicios Ambientales (a través del proyecto Vivocuenca)
a) Villamaría, Vereda Montaño: 5.4 Ha impactadas con acciones de restauración pasiva y restauración activa. 
b) Villamaría, Alto Castillo: 1.79 Ha impactadas con acciones de restauración activa 
c) Vilamaría, Gallinazo: 1.02 Ha impactadas con acciones de restauración activa. </t>
  </si>
  <si>
    <t>B.2.2.1.2</t>
  </si>
  <si>
    <t>Hectáreas del departamento bajo esquemas de conservación de la biodiversidad y sus servicios ecosistémicos.</t>
  </si>
  <si>
    <t>((# Hectáreas del departamento bajo esquemas de conservación) / (# de hectáreas meta)) * 100.</t>
  </si>
  <si>
    <t>Hectareas</t>
  </si>
  <si>
    <t>Hectareas del Departamento bajo esquemas de conservación 
1) Municipio Neira, Predio Humedal Llanitos: Bosque protector 65,97 Ha
2) Municipio Villamaría, Termales Predios Mesopotamia : Bosque protector 1 Ha
3) Municipio Neira, Llanitos, Predio Humedal Llanitos Abasto El Roble: 2 Ha</t>
  </si>
  <si>
    <t>B.2.2.2</t>
  </si>
  <si>
    <t>Se implementan acciones relacionadas con la política pública de biodiversidad urbana en los municipios del departamento.</t>
  </si>
  <si>
    <t>B.2.2.2.1</t>
  </si>
  <si>
    <t>% de municipios con política pública de biodiversidad urbana en implementación .</t>
  </si>
  <si>
    <t>((# de municipios con política pública de biodiversidad urbana en implementación) / (# de municipios meta)) * 100 .</t>
  </si>
  <si>
    <t>B3.  Componente: Aprovechamiento, uso, administración y manejo de la biodiversidad y sus servicios ecosistémicos</t>
  </si>
  <si>
    <t>B.3.1.1</t>
  </si>
  <si>
    <t>Se promueve la legalidad en el uso y aprovechamiento de la biodiversidad y sus servicios ecosistémicos</t>
  </si>
  <si>
    <t>B.3.1.1.1</t>
  </si>
  <si>
    <t xml:space="preserve">% de usuario que acceden de forma legal  al uso y aprovechamiento de los recursos naturales y sus servicios ecosistémicos </t>
  </si>
  <si>
    <t xml:space="preserve">((# de usuario que acceden de forma legal  al uso y aprovechamiento de los recursos naturales y sus servicios ecosistémicos) / (# de usuarios meta)) * 100 </t>
  </si>
  <si>
    <t>Usuario</t>
  </si>
  <si>
    <t xml:space="preserve">Durante el 2024 se resolvieron 392 tramites de los cuales 258 iniciaron en la vigencia y 134 trámites iniciados en vigencias anteriores
Aprovechamiento Forestal: 206
Concesiones: 74 
Permisos de vertimientos: 53
Ocupación de cauce: 43
Licencia - Plan de Manejo Ambiental: 13
Permisos de emisiones atmosféricas: 3
</t>
  </si>
  <si>
    <t>B.3.1.2</t>
  </si>
  <si>
    <t>Instrumentos de planificación y administración de la biodiversidad y sus servicios ecosistemicos con acciones implementadas.</t>
  </si>
  <si>
    <t>B.3.1.2.1</t>
  </si>
  <si>
    <t>% Instrumentos de planificación y administración de la biodiversidad implementados.</t>
  </si>
  <si>
    <t>((# de Instrumentos de planificación y administración de la biodiversidad implementados) / (# de instrumentos meta)) * 100.</t>
  </si>
  <si>
    <t>Instrumento de planificación</t>
  </si>
  <si>
    <t>B.3.1.3</t>
  </si>
  <si>
    <t>Acciones implementadas para la reducción de la contaminación en las fuentes hídricas</t>
  </si>
  <si>
    <t>B.3.1.3.1</t>
  </si>
  <si>
    <t>% Acciones para reducir la descontaminación en las fuentes hídricas.</t>
  </si>
  <si>
    <t>((# Acciones para reducir la descontaminación en las fuentes hídricas formuladas) / (# de acciones formuladas)) * 100.</t>
  </si>
  <si>
    <t>Acciones implementadas para la reducción de la contaminación hídrica</t>
  </si>
  <si>
    <t>Convenio 191-2023 (Zona rural): Celebrado entre Corpocaldas y el Comité de Cafeteros de Caldas. Se encuentra en ejecución, con plazo de finalización el 14 de julio de 2025. En el marco del convenio de han instalado: sistemas sépticos, sistemas integrados, casetas sanitarias y mantenimiento de casetas sanitarias. Algunas de las familias beneficiadas se encuentra las comunidades Etnicas.
En zona urbana, Corpocaldas cuenta con aliados estratégicos como Aguas de Manizales, Empocaldas, Aquamaná, que como empresas prestadoras de servicios de acueducto y alcantarillado están avocadas a captar y conducir las aguas residuales de manera adecuada. Se espera la construción y/o la continuación de obras como: Colector en tubería, reposición de tramo de tubería, la construcción del Coletor, alcantarillado en tubería, un Box y un interceptor.</t>
  </si>
  <si>
    <t>B.3.1.4</t>
  </si>
  <si>
    <t>La calidad del aire en los centros poblados es clasificada de acuerdo con el ICA entre buena y moderada.</t>
  </si>
  <si>
    <t>B.3.1.4.1</t>
  </si>
  <si>
    <t xml:space="preserve">% de municipios con concentraciones promedio inferiores a 30 μg/m3
</t>
  </si>
  <si>
    <t xml:space="preserve">(( # de municipios con concentraciones promedio inferiores a 30 μg/m3) / # total de municipios)) * 100
</t>
  </si>
  <si>
    <t xml:space="preserve">Chinchiná y Anserma, este último contó con campaña de muestreo de PM10 por 3 meses. </t>
  </si>
  <si>
    <t>B.3.1.5</t>
  </si>
  <si>
    <t>Los municipios del departamento de Caldas, incrementan a 12%, el aprovechamiento de residuos sólidos.</t>
  </si>
  <si>
    <t>B.3.1.5.1</t>
  </si>
  <si>
    <t>% de municipios que cumplen la meta de aprovechamiento del 12% de los residuos sólidos.</t>
  </si>
  <si>
    <t>((# de municipios que cumplen la meta de aprovechamiento del 12% de los residus sólidos) / (# total de municipios)) * 100</t>
  </si>
  <si>
    <t xml:space="preserve">Municipio </t>
  </si>
  <si>
    <t>Si bien uno de los programas del PGIRS de mayor interés para Corpocaldas, es el de aprovechamiento, aún en la mayoría de los municipios de Caldas, no se llevan registros oficiales de la cantidad de residuos aprovechados, siendo estos un % muy bajo frente a la meta del 12% del PGAR y de acuerdo con los reportes y el acompañamiento de los PGIRS, Chinchiná es el municipio que más aprovechamiento realiza de los residuos generados con un 11,5% (647,4 ton en un semestre), Manizales con un 2-3% (4927 ton anuales).</t>
  </si>
  <si>
    <t>B.3.1.6</t>
  </si>
  <si>
    <t>Los niveles de ruido ambiental se reducen en un 30%, en sectores identificados con problemática en los municipios con mapas de ruido.</t>
  </si>
  <si>
    <t>B.3.1.6.1</t>
  </si>
  <si>
    <t>Municipios con mapa de ruido que  reducen el ruido ambiental en un 30% en  sectores identificados con problemáticas.</t>
  </si>
  <si>
    <t>((# de municipios que reducen el ruido ambiental en un 30% en los sectores identificados con problemáticas de ruido) / (# de municipios con  mapa de ruido))*100</t>
  </si>
  <si>
    <t>B.3.1.7</t>
  </si>
  <si>
    <t>Los conflictos ambientales allegados a la autoridad ambiental cuentan con acciones de manejo y control</t>
  </si>
  <si>
    <t>B.3.1.7.1</t>
  </si>
  <si>
    <t>% de los conflictos ambientales allegados a la autoridad ambiental cuentan con acciones de manejo y control.</t>
  </si>
  <si>
    <t>((# de conflictos ambientales allegados a la autoridad ambiental con acciones de manejo y control) / (# de conflictos allegados a la autoridad ambiental)) * 100</t>
  </si>
  <si>
    <t>Conflicto registrado</t>
  </si>
  <si>
    <t>B.3.1.8</t>
  </si>
  <si>
    <t xml:space="preserve">Iniciativas apoyadas para el uso sostenible de la biodiversidad y sus servicios ecosistémicos </t>
  </si>
  <si>
    <t>B.3.1.8.1</t>
  </si>
  <si>
    <t>((# de Iniciativas apoyadas para el uso sostenible de la biodiversidad y sus servicios ecosistémicos) / (# de Iniciativas meta))*100</t>
  </si>
  <si>
    <t>1) Realización de visitas a predios aguacateros en el departamento de Caldas en los municipios de: Aguadas, Aránzazu, Manizales, Manzanares, Neira, Pacora, Pensilvania, Riosucio, Riosucio, Salamina y Villamaría. Se logró identificar, las principales empresas de Aguacate Hass y su área de siembra en los predios diagnosticados, se destina un porcentaje del área para la siembra del cultivo y otro porcentaje destinado a zonas de conservación ambiental para la preservación de la oferta eco-sistémica como el recurso hídrico, fajas forestales, relictos boscosos, necesarios protección de la biodiversidad y diferente especies de fauna que allí se sustenta. 
2) Proyecto Mujeres Cafeteras, Sembrando sostenibilidad. Actividades: Seguimiento a la producción de material vegetal de especies nativas. Incentivo a mujeres caficultoras por siembra de material vegetal. Incentivo a mujeres caficultoras por mantenimiento de especies nativas.
3) Parcela demostrativa de Papa Orgánica donde se logró la siembra de papa agroecológica en 400 mts2, producción y comercialización de 14 bultos.
4) En el marco del programa sistemas sostenibles de producción se tiene identificado un sistema de huerta de plantas medicinales, en el Predio La Vuelta, vereda Las Peñas, municipio de Neira, departamento de Caldas. 
5) Asistencia técnica en el fortalecimiento de la cadena productiva forestal, en actividades forestales y agroforestales con agricultores, que contribuyen a la dinámica hidrológica de microcuencas.</t>
  </si>
  <si>
    <t>B.3.1.9</t>
  </si>
  <si>
    <t>Fortalecimiento de la gestión como autoridad ambiental</t>
  </si>
  <si>
    <t>B.3.1.9.1</t>
  </si>
  <si>
    <t>Municipios con estrategias de prevención, seguimiento y control sobre el uso y aprovechamiento de la Biodiversidad</t>
  </si>
  <si>
    <t>(( # de municipios con estrategias y acciones de prevención, seguimiento y control sobre el uso y aprovechamiento de la Biodiversidad / # total de municipios)) * 100</t>
  </si>
  <si>
    <t>Municipios</t>
  </si>
  <si>
    <t>Se relizan acciones en conjunto con los municipios para ejecutar estrategias de prevención, seguimiento y control sobre el uso y aprovechamiento de la Biodiversidad</t>
  </si>
  <si>
    <t>Casos con atención oportuna de acuerdo a los términos legales y  contemplados en actos administrativos.</t>
  </si>
  <si>
    <t>B.3.1.9.2</t>
  </si>
  <si>
    <t>((# de casos con atención oportuna de acuerdo a los términos legales y  contemplados en actos administrativos) / (# de casos)) * 100.</t>
  </si>
  <si>
    <t>Casos</t>
  </si>
  <si>
    <t>Durante el 2024  se resolvieron 172 Trámites dentro de los tiempos de ley: 
Concesiones y Vertimientos:52
Aprovechamientos Forestales: 82
Ocupaciones de Cauce: 16
Certificados de centros de diagnóstico automotor: 4
Certificado de inversión de control y mejoramiento ambiental: 5
Permiso Exploración y Prospección de Aguas Subterráneas: 2
Permiso de recolección con fines de elaboración de estudios ambientales: 4
Permiso de estudios de recursos naturales: 5
Aprobación de plan de saneamiento y manejo de vertimientos - PSMV: 1
Permiso de recolección con fines de investigación no comercial: 1</t>
  </si>
  <si>
    <t>Gobernanza Ambiental</t>
  </si>
  <si>
    <t>G1.  Componente: Educación para el conocimiento y la apropiación del patrimonio natural</t>
  </si>
  <si>
    <t>G.1.1.1</t>
  </si>
  <si>
    <t>Los municipios incorporan los lineamientos y metas de los planes municipales de educación ambiental en sus planes de desarrollo</t>
  </si>
  <si>
    <t>G.1.1.1.1</t>
  </si>
  <si>
    <t>% de municipios con planes municipales de educación ambiental incorporados en  sus planes de desarrollo</t>
  </si>
  <si>
    <t>((# de municipios con planes municipales de educación ambiental incorporados en  sus planes de desarrollo) / (# total de municipios)) * 100</t>
  </si>
  <si>
    <t>En la actualidad, se cuenta con 25 planes municipales de educación ambiental PEAM, Trece (13) de estos, en fase de implementación.  
En el año 2024, se culminó la formulación de doce (12) planes de educación ambiental PEAM, como resultado del convenio de Asociación 146-2022 firmado con La Universidad de Manizales. 
El PEAM de Pensilvania, se encuentra en proceso de formulación por parte del CIDEA municipal y Corpocaldas. La formulación del PEAM de Manizales aún se encuentra pendiente, bajo la responsabilidad de la secretaria de Ambiente y el CIDEAMA. 
Los 25 PEAM formulados ya se encuentran publicados en la página web de Corpocaldas en el banner, niños, niñas y adolescentes, estrategia CIDEA, enlace https://www.corpocaldas.gov.co/Corpocaldas/Contenido/?pag_Id=3440 
1) Filadelfia 2) La Dorada 3) Supía 4) Riosucio 5) Belalcázar 6) Neira 7) Aránzazu 8) Aguadas 9) Victoria 10)Samaná 11) Manzanares 12) Villamaría 13) Viterbo 14) Marmato 15) Salamina 16) Anserma 17) Chinchiná 18) Marquetalia 19) Norcasia 20) Marulanda 21) Palestina 22) Pácora 23) La Merced 24) Risaralda 25) San José.</t>
  </si>
  <si>
    <t>G.1.1.2</t>
  </si>
  <si>
    <t>Instituciones de educación, implementan programas o estrategias de educación ambiental en la vida académica e institucional</t>
  </si>
  <si>
    <t>G.1.1.2.1</t>
  </si>
  <si>
    <t xml:space="preserve">% de instituciones de educación superior y de formación para el trabajo y el desarrollo humano, que implementan programas o estrategias de educación ambiental en la vida académica e institucional.
</t>
  </si>
  <si>
    <t xml:space="preserve">((# de instituciones de educación superior y de de formación para el trabajo y el desarrollo humano que han implementado programas o estrategias de educación ambiental en la vida académica e institucional) / (# de instituciones de educación superior y de formación para el trabajo y el desarrollo humano definidas como meta)) * 100
</t>
  </si>
  <si>
    <t>Instituciones de educación superior y de formación para el trabajo y el desarrollo humano</t>
  </si>
  <si>
    <r>
      <t xml:space="preserve">1) En el marco del convenio celebrado entre Corpocaldas y la Federación de ONG se desarrolló el curso titulado “Competencias ciudadanas para el control social a la gestión ambiental” con una duración de 36 horas. El curso fue dirigido principalmente a las veedurías ciudadanas ambientales del departamento y tuvo como objetivo fortalecer la gobernanza ambiental en Caldas a través de la enseñanza de los mecanismos de participación ciudadana y control social, garantizando una gestión ambiental más transparente, democrática y sostenible. Este espacio de formación fue certificado por la </t>
    </r>
    <r>
      <rPr>
        <b/>
        <sz val="11"/>
        <color theme="1"/>
        <rFont val="Aptos Narrow"/>
        <family val="2"/>
        <scheme val="minor"/>
      </rPr>
      <t>Universidad Autónoma de Manizales</t>
    </r>
    <r>
      <rPr>
        <sz val="11"/>
        <color theme="1"/>
        <rFont val="Aptos Narrow"/>
        <family val="2"/>
        <scheme val="minor"/>
      </rPr>
      <t>. En total se certificaron 22 veedores/as, líderes y lideresas ambientales del departamento. 
En el marco del Convenio Celebrado entre Corpocaldas y la</t>
    </r>
    <r>
      <rPr>
        <b/>
        <sz val="11"/>
        <color theme="1"/>
        <rFont val="Aptos Narrow"/>
        <family val="2"/>
        <scheme val="minor"/>
      </rPr>
      <t xml:space="preserve"> Universidad Autónoma de Manizales </t>
    </r>
    <r>
      <rPr>
        <sz val="11"/>
        <color theme="1"/>
        <rFont val="Aptos Narrow"/>
        <family val="2"/>
        <scheme val="minor"/>
      </rPr>
      <t xml:space="preserve">se desarrolló el diplomado: “Gobernanza del Agua – Transformación de Conflictos Ambientales”. A través del diplomado, se buscó empoderar a los líderes locales, como los consejeros de cuenca y funcionarios ambientales, proporcionándoles herramientas y habilidades para actuar como mediadores y facilitadores en la resolución de conflictos socioambientales. De esta manera, se les prepara para liderar procesos de diálogo y concertación que consideren tanto las necesidades ambientales como los intereses sociales y económicos. En total se certificaron 96 personas los cuales se reconocieron como habitantes de las 8 cuencas del departamento de Caldas y de ONGs, así como de entidades públicas y privadas y una representación de una Cuenca de México.  
</t>
    </r>
    <r>
      <rPr>
        <b/>
        <sz val="11"/>
        <color theme="1"/>
        <rFont val="Aptos Narrow"/>
        <family val="2"/>
        <scheme val="minor"/>
      </rPr>
      <t>2) Fundación para el Instituto de Liderazgo:</t>
    </r>
    <r>
      <rPr>
        <sz val="11"/>
        <color theme="1"/>
        <rFont val="Aptos Narrow"/>
        <family val="2"/>
        <scheme val="minor"/>
      </rPr>
      <t xml:space="preserve"> Realización de diseño teórico y metodológico de 3 módulo de trabajo experiencial para lideres ambientales.
</t>
    </r>
    <r>
      <rPr>
        <b/>
        <sz val="11"/>
        <color theme="1"/>
        <rFont val="Aptos Narrow"/>
        <family val="2"/>
        <scheme val="minor"/>
      </rPr>
      <t xml:space="preserve">3) SENA: </t>
    </r>
    <r>
      <rPr>
        <sz val="11"/>
        <color theme="1"/>
        <rFont val="Aptos Narrow"/>
        <family val="2"/>
        <scheme val="minor"/>
      </rPr>
      <t>Alizana para certificar formalmente a representantes de juntas de Acción Comunal de la subregión Centro Sur, Curso corto de Gestión Ambiental.
Como parte de los procesos de Gobernanza Ambiental con la comunidad de Marmato, en el desarrollo de los compromisos de la Agenda Minero Ambiental, se llevó a cabo el curso de “Promoción de estrategias de apropiación ambiental del territorio”, en alianza con la Corporación para el Desarrollo de Caldas y el SENA, con la participación de los miembros del Consejo de Desarrollo Sostenible del municipio.</t>
    </r>
  </si>
  <si>
    <t>G.1.1.2.2</t>
  </si>
  <si>
    <t>Instituciones de educación básica y media con presencia en la región, que implementan programas o estrategias de educación ambiental en la vida académica e institucional.</t>
  </si>
  <si>
    <t># de instituciones de educación básica y media con presencia en la región que han implementado programas o estrategias de educación ambiental en la vida académica e institucional</t>
  </si>
  <si>
    <t>Instituciones de educación básica y media</t>
  </si>
  <si>
    <r>
      <t xml:space="preserve">Se Desarrolló una estrategia de fortalecimiento de las capacidades de los actores sociales que participan en la Red de Maestros líderes PRAE de Caldas y en los Proyectos Ciudadanos de Educación Ambiental, para la participación comunitaria y la construcción y gestión de conocimiento local ambiental, quienes actúan como agentes multiplicadores de este tipo de experiencias formativas en el ámbito local y subregional. </t>
    </r>
    <r>
      <rPr>
        <b/>
        <sz val="11"/>
        <color theme="1"/>
        <rFont val="Aptos Narrow"/>
        <family val="2"/>
        <scheme val="minor"/>
      </rPr>
      <t>(7 Instituciones Educativas).</t>
    </r>
    <r>
      <rPr>
        <sz val="11"/>
        <color theme="1"/>
        <rFont val="Aptos Narrow"/>
        <family val="2"/>
        <scheme val="minor"/>
      </rPr>
      <t xml:space="preserve">
Se Planeó y ejecutó 30 talleres de educación ambiental en las instituciones educativas del departamento priorizadas desde Corpocaldas, a través de actividades lúdicas pedagógicas, enfocadas en los planes de acción de los PEAM. </t>
    </r>
    <r>
      <rPr>
        <b/>
        <sz val="11"/>
        <color theme="1"/>
        <rFont val="Aptos Narrow"/>
        <family val="2"/>
        <scheme val="minor"/>
      </rPr>
      <t>(30 Instituciones Educativas).</t>
    </r>
    <r>
      <rPr>
        <sz val="11"/>
        <color theme="1"/>
        <rFont val="Aptos Narrow"/>
        <family val="2"/>
        <scheme val="minor"/>
      </rPr>
      <t xml:space="preserve">
A través del contrato celebrado con FESCO, se brindó apoyo profesional a las solicitudes enviadas por las instituciones educativas, allegadas a la corporación (PQRSDF) en actividades de fortalecimiento a los PRAE de las institucionales educativas en caldas.</t>
    </r>
    <r>
      <rPr>
        <b/>
        <sz val="11"/>
        <color theme="1"/>
        <rFont val="Aptos Narrow"/>
        <family val="2"/>
        <scheme val="minor"/>
      </rPr>
      <t xml:space="preserve"> (12 Instituciones Educativas).</t>
    </r>
    <r>
      <rPr>
        <sz val="11"/>
        <color theme="1"/>
        <rFont val="Aptos Narrow"/>
        <family val="2"/>
        <scheme val="minor"/>
      </rPr>
      <t xml:space="preserve">
Se generó una línea base con las características generales de los PRAE del departamento priorizados por Corpocaldas. 
Se creó una estrategia de fortalecimiento para la Red de Maestros Líderes PRAE, según las temáticas priorizadas en los Planes de Educación Ambiental para cada municipio y en la línea base generada de los PRAE del departamento 
Se Construyó una metodología para la conformación de los nodos subregionales PRAE, direccionado desde la Red de Maestros líderes PRAE. 
Se realizó fortalecimiento y promoción de la Educación Ambiental en las Instituciones Educativas del Departamento, sobre manejo de residuos sólidos, cambio climático, Biodiversidad, conservación de ecosistemas  </t>
    </r>
  </si>
  <si>
    <t>G.1.1.3</t>
  </si>
  <si>
    <t>Los POMCAS formulados y aprobados ejecutan sus programas y estrategias de educación ambiental.</t>
  </si>
  <si>
    <t>G.1.1.3.1</t>
  </si>
  <si>
    <t>% de POMCAS ejecutando programas o estrategias de educación ambiental</t>
  </si>
  <si>
    <t>((# de POMCAS ejecutando programas o estrategias de educación ambiental) / (# total de POMCAS aprobados)) * 100</t>
  </si>
  <si>
    <t>POMCA</t>
  </si>
  <si>
    <t>Dentro del convenio interadministrativo celebrado entre Corpocaldas y la Universidad Autónoma de Manizales cuyo objetivo fue “Aunar esfuerzos técnicos, administrativos y de gestión para continuar con los procesos de fortalecimiento de los componentes de educación, participación y comunicación de los Consejos de Cuenca del departamento de Caldas en el marco de la gobernanza del agua, se estableció dentro de los objetivos específicos 1. conocer el estado de constitución de los consejos de cuenca en Caldas, 2. Fortalecer a los consejeros de cuenca y a los actores del territorio en procesos de liderazgo y trabajo en equipo, 3. Definir una estrategia de comunicación, 4. Fortalecer una red de actores sociales para la gobernanza del agua para su incidencia en la gestión sostenible del territorio, 5. Fortalecer las competencias de los consejeros de cuenca para la transformación de conflictos asociados con el recurso hídrico, 6. Diseñar e implementar una estrategia de apropiación social del conocimiento por parte de los actores como mecanismo de promoción de la educación y la participación en torno a los avances del POMCA.</t>
  </si>
  <si>
    <t>G.1.1.4</t>
  </si>
  <si>
    <t>Los CIDEA cuentan con la participacion activa de sectores Económicos</t>
  </si>
  <si>
    <t>G.1.1.4.1</t>
  </si>
  <si>
    <t xml:space="preserve">% de CIDEA con participación activa de sectores productivos </t>
  </si>
  <si>
    <t>((# de CIDEA con participación activa de sectores productivos ) / (# total de CIDEA)) * 100</t>
  </si>
  <si>
    <t>CIDEA</t>
  </si>
  <si>
    <r>
      <t xml:space="preserve">La participación de los sectores económicos en los CIDEA municipales está representada principalmente por el sector agropecuario, el sector minero energético 
</t>
    </r>
    <r>
      <rPr>
        <b/>
        <sz val="11"/>
        <color theme="1"/>
        <rFont val="Aptos Narrow"/>
        <family val="2"/>
        <scheme val="minor"/>
      </rPr>
      <t>El sector agropecuario,</t>
    </r>
    <r>
      <rPr>
        <sz val="11"/>
        <color theme="1"/>
        <rFont val="Aptos Narrow"/>
        <family val="2"/>
        <scheme val="minor"/>
      </rPr>
      <t xml:space="preserve"> en los CIDEA está representado por delegados que participan en nombre de las UMATA, las secretarias de agricultura, las secretarias de desarrollo económico y social, entre otros, gremios como el comité de cafeteros, la cooperativa de caficultores, la asociación de horticultores y de plataneros de San José.  
Con la participación del sector agropecuario en los CIDEA, se busca la inclusión del componente ambiental en las prácticas de producción agropecuaria, así como la transferencia de conocimientos y directrices en materia de educación ambiental en procura del mejoramiento de las prácticas agropecuarias y la vida en el campo. 
En el CIDEA de Aránzazu participan algunos profesionales adscritos a las empresas Aguacateras de Cartama y Wakate.  
</t>
    </r>
    <r>
      <rPr>
        <b/>
        <sz val="11"/>
        <color theme="1"/>
        <rFont val="Aptos Narrow"/>
        <family val="2"/>
        <scheme val="minor"/>
      </rPr>
      <t>Sector Minero Energético</t>
    </r>
    <r>
      <rPr>
        <sz val="11"/>
        <color theme="1"/>
        <rFont val="Aptos Narrow"/>
        <family val="2"/>
        <scheme val="minor"/>
      </rPr>
      <t xml:space="preserve">. En el CIDEA de Marmato, generalmente, participan profesionales adscritos a la empresa Aris Mining  y  representante de Asociación de Mineros tradicionales de Marmato ASOMITRAMA.    
En el CIDEA de Manizales CIDEAMA participan delegados de la empresa CHEC,  Efigas  (servicio del gas domiciliario) y demás empresas de servicios públicos como Emas by Veolia, Empocaldas   y a guas de Manizales. 
En el CIDEA La Dorada participan delegados de la empresa ECOPETROL y CENIT porque allí existe un punto de control del poliducto Puerto Salgar- Cartago-Yumbo. 
También participa un delegado de los pescadores del rio Magdalena y representante de la Autoridad Nacional de Acuicultura y Pesca-AUNAP   
El sector energético representado en las generadoras hidroeléctricas, como CHEC Grupo EPM, ISAGEN y PCH El Edén, participan en los CIDEA   Manizales, La Dorada, Samaná y Pensilvania respectivamente.  
</t>
    </r>
    <r>
      <rPr>
        <b/>
        <sz val="11"/>
        <color theme="1"/>
        <rFont val="Aptos Narrow"/>
        <family val="2"/>
        <scheme val="minor"/>
      </rPr>
      <t>CIDEA:</t>
    </r>
    <r>
      <rPr>
        <sz val="11"/>
        <color theme="1"/>
        <rFont val="Aptos Narrow"/>
        <family val="2"/>
        <scheme val="minor"/>
      </rPr>
      <t xml:space="preserve">
</t>
    </r>
    <r>
      <rPr>
        <b/>
        <sz val="11"/>
        <color theme="1"/>
        <rFont val="Aptos Narrow"/>
        <family val="2"/>
        <scheme val="minor"/>
      </rPr>
      <t xml:space="preserve">1) Aguadas 2) Anserma 3) Belalcázar 4) Chinchiná 5) Palestina 6) Neira 7) Filadelfia 8) Salamina 9)Villamaría 10) San José 11) Supia 12) Riosucio 13) Manzanares 14) Marquetalia 15) Marulanda  16) Pacora  17) Viterbo  18) Aránzazu  19) La Merced  20) Marmato 21) Manizales  22) Samaná 23) La Dorada  24) Pensilvania </t>
    </r>
    <r>
      <rPr>
        <sz val="11"/>
        <color theme="1"/>
        <rFont val="Aptos Narrow"/>
        <family val="2"/>
        <scheme val="minor"/>
      </rPr>
      <t xml:space="preserve"> </t>
    </r>
  </si>
  <si>
    <t>G.1.1.5</t>
  </si>
  <si>
    <t>Los Sectores económicos incorporan la dimension ambiental en sus programas de formacion y sensibilizacion de buenas prácticas productivas</t>
  </si>
  <si>
    <t>G.1.1.5.1</t>
  </si>
  <si>
    <t>% de sectores que incorporan la dimension ambiental en sus programas de formación y sensibilización en buenas prácticas productivas.</t>
  </si>
  <si>
    <t>((# de sectores que incorporan la dimensión ambiental en sus programas de formación y sensibilización en buenas prácticas productivas) / (# de empresas meta)) * 100.</t>
  </si>
  <si>
    <t>Empresas priorizadas</t>
  </si>
  <si>
    <t>G.1.1.6</t>
  </si>
  <si>
    <t xml:space="preserve">Estrategias de educación ambiental diseñadas e implementadas para el abordaje de las necesidades ambientales propias del territorio </t>
  </si>
  <si>
    <t>G.1.1.6.1</t>
  </si>
  <si>
    <t>% de estrategias de educacion ambiental  implementadas para el abordaje de las politicas ambientales nacionales</t>
  </si>
  <si>
    <t>((# de estrategias de educacion ambiental  implementadas para el abordaje de las politicas ambientales nacionales) / (# de estrategias de educación ambiental priorizadas)) /* 100</t>
  </si>
  <si>
    <t>Estrategia</t>
  </si>
  <si>
    <t>G2.  Componente: Participación activa para la incidencia en la gestión ambiental</t>
  </si>
  <si>
    <t>G.2.1.1</t>
  </si>
  <si>
    <t>Los Consejos de Cuenca conformados, ejecutan estrategias de acompañamiento, divulgación, sensibilización y visibilización de los POMCAS</t>
  </si>
  <si>
    <t>G.2.1.1.1</t>
  </si>
  <si>
    <t>% de Consejos de cuenca conformados, ejecutando estrategias de acompañamiento, divulgación, sensibilización y visiibilización de los POMCA.</t>
  </si>
  <si>
    <t xml:space="preserve">((# de Consejos de cuenca conformados, ejecutando estrategias de acompañamiento, divulgación, sensibilización y visiibilización de los POMCA) / (# total de consejos de cuenca conformados)) * 100. </t>
  </si>
  <si>
    <t>Consejo de cuenca</t>
  </si>
  <si>
    <r>
      <rPr>
        <b/>
        <sz val="11"/>
        <color theme="1"/>
        <rFont val="Aptos Narrow"/>
        <family val="2"/>
        <scheme val="minor"/>
      </rPr>
      <t>A través del contrato con BIOSOCIAL SAS se realizó el fortalecimiento a los 8 consejos</t>
    </r>
    <r>
      <rPr>
        <sz val="11"/>
        <color theme="1"/>
        <rFont val="Aptos Narrow"/>
        <family val="2"/>
        <scheme val="minor"/>
      </rPr>
      <t xml:space="preserve"> de cuenca del Departamento, a través de una estrategia que facilitara el relacionamiento e interacción entre a Corporación y los consejos de cuenca de los ríos Campoalegre, Chinchiná, Risaralda, Guarinó, Tapias y otros directos al Cauca, Miel, Samaná Sur y Arma. En dicho proceso se realizaron actividades relacionadas con la socialización de los procesos y requerimientos para la reconformación de los consejos de cuenca, identificación y priorización de acciones para el fortalecimiento organizativo de los consejos de cuenca, encuentro departamental de los consejos cuenca con énfasis en formulación de los Planes anuales de trabajo. Participación al Encuentro de consejeros de cuenca de Cundinamarca y otros: “Unidos por la Gobernanza y el Futuro del Agua” 
</t>
    </r>
    <r>
      <rPr>
        <b/>
        <sz val="11"/>
        <color theme="1"/>
        <rFont val="Aptos Narrow"/>
        <family val="2"/>
        <scheme val="minor"/>
      </rPr>
      <t xml:space="preserve">Reconformación de 2 consejos de cuenca, Risaralda y Guarinó ) y aprestamiento del consejo de cuenca del río Tapias </t>
    </r>
    <r>
      <rPr>
        <sz val="11"/>
        <color theme="1"/>
        <rFont val="Aptos Narrow"/>
        <family val="2"/>
        <scheme val="minor"/>
      </rPr>
      <t xml:space="preserve">
Se realizó el proceso de reconformación de los consejos cuenca de los ríos Risaralda y Guarinó con los actores claves del territorio y se inició la fase de aprestamiento con los consejos de cuenca de Tapias y otros directos al Cauca.  
Con relación al proceso de aprestamiento en la cuenca Tapias, en el marco de la reunión realizada con el consejo de cuenca el 3 de octubre, se acordó realizar las reuniones en Neira, Aránzazu, Aguadas, Pácora y Salamina para lo cual está pendiente reiniciar el proceso de reconvocatoria a los actores sociales durante el año 2025. Con relación al proceso de aprestamiento en la cuenca Tapias, se realizaron jornadas de socialización del proceso en los municipios de Neira, Aránzazu, Aguadas, Pácora y Salamina lo que generó expectativa e interés en participar de dicho proceso. </t>
    </r>
  </si>
  <si>
    <t>G.2.1.2</t>
  </si>
  <si>
    <t>Instancias de participación para la gestión territorial, incorporan la dimensión ambiental</t>
  </si>
  <si>
    <t>G.2.1.2.1</t>
  </si>
  <si>
    <t>% de los Consejos Territoriales de Planeacion y las Comisiones de Ordenamiento Territorial conformados y operando.</t>
  </si>
  <si>
    <t>((# de Consejos Territoriales de Planeacion y Comisiones de Ordenamiento Territorial conformados y operando) / (# de entidades territoriales)) * 100.</t>
  </si>
  <si>
    <t>Entidad territorial</t>
  </si>
  <si>
    <t>G.2.1.2.2</t>
  </si>
  <si>
    <t>Consejos Territoriales de Planeación y las Comisiones de Ordenamiento Territorial que han incorporado la dimensión ambiental.</t>
  </si>
  <si>
    <t>((# de Consejos Territoriales de Planeación y Comisiones de Ordenamiento Territorial que incorporan la dimensión ambiental) / (# de entidades territoriales)) * 100.</t>
  </si>
  <si>
    <t>G.2.1.3</t>
  </si>
  <si>
    <t>Estrategias diseñadas e implementadas para la participación ciudadana, el control social y el mejoramiento de la gestión pública</t>
  </si>
  <si>
    <t>G.2.1.3.1</t>
  </si>
  <si>
    <t>% de estrategias implementadas en torno a mecanismos de control social y mejoramiento de la gestion publica</t>
  </si>
  <si>
    <t>((# de estrategias implementadas en torno a mecanismos de control social y mejoramiento de la gestion publica) / (# de estrategias priorizadas)) * 100</t>
  </si>
  <si>
    <r>
      <t>1.</t>
    </r>
    <r>
      <rPr>
        <b/>
        <sz val="11"/>
        <color theme="1"/>
        <rFont val="Aptos Narrow"/>
        <family val="2"/>
        <scheme val="minor"/>
      </rPr>
      <t xml:space="preserve"> </t>
    </r>
    <r>
      <rPr>
        <sz val="11"/>
        <color theme="1"/>
        <rFont val="Aptos Narrow"/>
        <family val="2"/>
        <scheme val="minor"/>
      </rPr>
      <t xml:space="preserve">En el marco del convenio celebrado entre Corpocaldas y la Federacción de ONG se desarrollaron 3 diálogos ambientales subregionales de control social con las veedurías ambientales como parte del proceso de aprestamiento para la rendición de cuentas de la Corporación", con el fin de presentar los avances en la ejecución del Plan de Acción 2024-2027. - La metodología estuvo estructurada desde un enfoque de reconocimiento territorial y comunitario, promoviendo la gobernanza ambiental a través de la construcción de conocimiento y la participación de los actores locales. Los diálogos se desarrollaron en los municipios de Manizales, Riosucio y Pensilvania.  Se logró una amplia participación de las veedurías ambientales, quienes aportaron sus conocimientos y  experiencias locales, enriqueciendo el proceso de rendición de cuentas y se identificaron temas prioritarios:  que serán abordados en la audiencia pública de rendición de cuentas, asegurando que estos sean relevantes y respondan a las inquietudes de los actores locales. Así mismo se aportó a la consolidación de la confianza: Los diálogos permitieron fortalecer la confianza entre Corpocaldas y las comunidades, consolidando una relación basada en la transparencia y la colaboración.
2.A través del contrato de prestación de servicios con la Fundación Fesco Participación en el Curso de competencias ciudadanas para el control social a la gestión ambiental virtual, Se realizó socialización de la ruta de respuesta ambiental Corpocaldas, con los participantes del curso de competencias ciudadanas, Este curso contó con la participación de 14 veedores. </t>
    </r>
  </si>
  <si>
    <t>G.2.1.4</t>
  </si>
  <si>
    <t>Instancias de participación para la gestión de la biodiversidad y sus servicios ecosistémicos en el departamento se encuentran fortalecidas</t>
  </si>
  <si>
    <t>G.2.1.4.1</t>
  </si>
  <si>
    <t>% de instancias  participación para la gestión de la biodiversidad y sus servicios ecosistémicos con acciones de fortalecimiento</t>
  </si>
  <si>
    <t>((# de instancias de gestión de la biodiversidad y sus servicios ecosistémicos en el departamento con acciones de fortalecimiento) / (# de instancias priorizados)) * 100</t>
  </si>
  <si>
    <t>Instancias</t>
  </si>
  <si>
    <t xml:space="preserve">Apoyar el fortalecimiento de la gobernanza ambiental en áreas protegidas del departamento: DMI laguna de San Diego, DMI Cerro de Guadalupe, DMI Cuchilla de Bellavista, RFP el Diamante, RFP Tarcará, DCS el Diamante.  
Se acordó con los esquemas de gobernanza de la Reserva Forestal Protectora RFP El Diamante y el DMI de La Laguna de San Diego reuniones con el fin de avanzar en la armonización de presupuestos para la implementación de los planes de acción. 
Se acompaño la reunión promovida por la veeduría de Victoria con relación al DMI Bellavista.  
Se acompañó la socialización de los resultados de los estudios para la ampliación de RFP el diamante en articulación con Mas Biomas y el fortalecimiento del esquema de Gobernanza del DMI laguna de San Diego.  
Se llevó a cabo un encuentro en el DMI Charca de Guarinocito con el objetivo de hacer un recorrido de reconocimiento especialmente del sendero y realizar un taller de inclusión para personas con discapacidad visual. </t>
  </si>
  <si>
    <t>G.2.1.5</t>
  </si>
  <si>
    <t>Se dispone de una Red departamental de apoyo comunitario y sectorial, que articula las redes para el conocimiento y monitoreo de la biodiversidad, reducción de riesgos ambientales y para el desarrollo de acciones climaticas</t>
  </si>
  <si>
    <t>G.2.1.5.1</t>
  </si>
  <si>
    <t>Redes de apoyo comunitario y sectorial vinculadas a la red de redes.</t>
  </si>
  <si>
    <t>((# de redes de apoyo comunitario y sectorial vinculadas a la red de redes) / (# de redes meta)) * 100</t>
  </si>
  <si>
    <t>Redes</t>
  </si>
  <si>
    <t xml:space="preserve">Red de Jóvenes de ambiente Nodo caldas 
Red de Veedurías ambientales 
</t>
  </si>
  <si>
    <t>G.2.2.1</t>
  </si>
  <si>
    <t>Los conflictos ambientales identificados en el departamento, han sido apoyados con procesos de participación para la transformación de los mismos</t>
  </si>
  <si>
    <t>G.2.2.1.1</t>
  </si>
  <si>
    <t>% de conflictos ambientales identificados en el departamento, que han sido apoyados con procesos de participacion para la transformacion de los mismos</t>
  </si>
  <si>
    <t xml:space="preserve">((# de conflictos ambientales identificados en el departamento, que han sido apoyados con procesos de participacion para la transformacion de los mismos) / (# de conflictos ambientales registrados)) * 100. </t>
  </si>
  <si>
    <t>% de Conflictos apoyados</t>
  </si>
  <si>
    <r>
      <rPr>
        <b/>
        <sz val="11"/>
        <color theme="1"/>
        <rFont val="Aptos Narrow"/>
        <family val="2"/>
        <scheme val="minor"/>
      </rPr>
      <t xml:space="preserve">Durante la vigencia se avanzó en generar protocolos para la gestión y atención de conflictos socioambientales:
1) Avance 100%: </t>
    </r>
    <r>
      <rPr>
        <sz val="11"/>
        <color theme="1"/>
        <rFont val="Aptos Narrow"/>
        <family val="2"/>
        <scheme val="minor"/>
      </rPr>
      <t xml:space="preserve">Se elaboró una guía metodológica de transformación de conflictos ambientales, la cual se incorpora en el Proceso y Subproceso de Gobernanza ambiental, dentro del procedimiento de Participación ciudadana. Incluye dos protocolos de acción: un protocolo orientado a la prevención de la conflictividad y un segundo protocolo orientado a la transformación.   
La Guía tiene por objetivo: “Establecer un proceso metodológico interno de prevención y transformación de los conflictos ambientales en el departamento de Caldas a través de la implementación de estrategias de formación, diálogo social y garantía de los derechos de acceso a la información, de participación, de justicia ambiental y protección de defensoras/es ambientales que permitan la construcción de acuerdos sociales justos”. Contiene, además el proceso metodológico de prevención del conflicto ambiental y de transformación del conflicto ambiental. Cada proceso a su vez contiene un protocolo donde se detalla el paso a paso de las acciones a implementar y los responsables para ejecutar cada acción.  
La Guía metodológica de Transformación de los conflictos ambientales contiene a su vez dos formatos que se deben diligenciar al momento de abordar los conflictos como son: el Formato de caracterización de conflictos ambientales y el Formato de construcción de Plan de acción para la transformación del conflicto.
</t>
    </r>
    <r>
      <rPr>
        <b/>
        <sz val="11"/>
        <color theme="1"/>
        <rFont val="Aptos Narrow"/>
        <family val="2"/>
        <scheme val="minor"/>
      </rPr>
      <t xml:space="preserve">2) Avance 60%: </t>
    </r>
    <r>
      <rPr>
        <sz val="11"/>
        <color theme="1"/>
        <rFont val="Aptos Narrow"/>
        <family val="2"/>
        <scheme val="minor"/>
      </rPr>
      <t xml:space="preserve">Se elaboró una propuesta conceptual y de contenido sobre la caracterización de los conflictos socioambientales para incorporarla en el micrositio del Menú Participa de la de la página web de Corpocaldas. De modo que, el público pueda acceder al micrositio e informarse sobre la caracterización, ubicación, aspectos técnicos y sociales de los conflictos ambientales más destacados en el departamento de Caldas. Esta propuesta incluye un mapa digital ubicando los puntos de cada conflicto ambiental identificados en Caldas. 
</t>
    </r>
    <r>
      <rPr>
        <b/>
        <sz val="11"/>
        <color theme="1"/>
        <rFont val="Aptos Narrow"/>
        <family val="2"/>
        <scheme val="minor"/>
      </rPr>
      <t>3. Conflictos ambientales apoyados:</t>
    </r>
    <r>
      <rPr>
        <sz val="11"/>
        <color theme="1"/>
        <rFont val="Aptos Narrow"/>
        <family val="2"/>
        <scheme val="minor"/>
      </rPr>
      <t xml:space="preserve">
- Agroindustrial
- COnvivencia con otras especies
- Energía
- Infraestructura 
- Minería
- Relacion con Areas protegidas </t>
    </r>
  </si>
  <si>
    <t>G3.  Componente: Comunicación para la acción ambiental colaborativa</t>
  </si>
  <si>
    <t>G.3.1.1</t>
  </si>
  <si>
    <t>Se cuenta con Plataforma colaborativa de comunicación para la apropiación del patrimonio y la gestión ambiental.</t>
  </si>
  <si>
    <t>G.3.1.1.1</t>
  </si>
  <si>
    <t>% de cuencas con plataformas colaborativas de comunicación para la gestión ambiental.</t>
  </si>
  <si>
    <t>((# de cuencas con plataformas colaborativas de comunicación  para la gestión ambiental) / (# total de cuencas)) * 100.</t>
  </si>
  <si>
    <t>Cuenca</t>
  </si>
  <si>
    <t>VivoCuenca: Chinchiná y Campoalegre
PAI de Guarinó</t>
  </si>
  <si>
    <t>G.3.1.2</t>
  </si>
  <si>
    <t>Existen innovaciones soportadas en TIC para la construcción y difusión de conocimiento ambiental a diversas escalas territoriales.</t>
  </si>
  <si>
    <t>G.3.1.2.1</t>
  </si>
  <si>
    <t>% de innovaciones soportadas en TIC para la construcción y difusión del conocimiento ambiental.</t>
  </si>
  <si>
    <t>((# de innovaciones soportadas en TIC para la construcción y difusión del conocimiento ambiental) / (# de innovaciones meta)) * 100.</t>
  </si>
  <si>
    <t>Innovación soportada en TIC</t>
  </si>
  <si>
    <t xml:space="preserve">1. Repotencializacion de la Plataforma Geoambiental: ChatBot  Basado en IA / Modulo de analítica de datos  
2. Desde el SIAR, se apoya con la configuración de herramientas (en algunos casos personalizadas) para la consulta, visualización (Visores cartográficos), descarga (Datos abiertos), recolección (Survey) y análisis (Dashboard) de cartografía. </t>
  </si>
  <si>
    <t>G.3.1.3</t>
  </si>
  <si>
    <t>Instituciones públicas y privadas del departamento participan en la gestión ambiental y se involucran en iniciativas, proyectos y campañas relacionadas con la Gestión del Riesgo, el Cambio Climático, la Gestión de Residuos.</t>
  </si>
  <si>
    <t>G.3.1.3.1</t>
  </si>
  <si>
    <t>% de instituciones públicas y privadas con una estrategia para incorporación de contenidos en riesgos ambientales y cambio climático en sus planes de comunicación y medios</t>
  </si>
  <si>
    <t>((# de instituciones públicas y privadas con publicaciones de contenidos en riesgos ambientales y cambio climático en sus planes de comunicación y medios) / (# de instituciones públicas y privadas en la región definidas como meta) * 100</t>
  </si>
  <si>
    <t>Institución</t>
  </si>
  <si>
    <t xml:space="preserve">1) Juntas de Acción Comunal Urbanas y Rurales del Departamento .
2) I.E Publicas y privadas 
3)  I.E Superior Publicas y Privadas
4) Alcaldías
5) Comites Interinstitucionales de Educación Ambiental 
6) Organizaciones No Gubernamentales de Carácter Ambiental 
7) Veedurias Ciudadanas Municipales
8) Organizaciones Campesinas </t>
  </si>
  <si>
    <t>Organización Dinámica y Gestión Financiera</t>
  </si>
  <si>
    <t>O1.  Componente: Fortalecimiento financiero y económico para la gestión ambiental</t>
  </si>
  <si>
    <t>O.1.1.1</t>
  </si>
  <si>
    <t>Instrumentos  económicos y financieros con proyectos implementados para obtener recursos que financien el PGAR</t>
  </si>
  <si>
    <t>O.1.1.1.1</t>
  </si>
  <si>
    <t>Proyectos implentados que están articulados a Instrumentos  económicos y financieros para financiar el PGAR</t>
  </si>
  <si>
    <t>((# de proyectos implentados que están articulados a Instrumentos  económicos y financieros para financiar el PGAR  / (# de proyectos meta)) * 100.</t>
  </si>
  <si>
    <t>EL Fondo de Agua Vivocuenca se utiliza para apalancar proyectos relacionados con el cumplimiento de las metas del PGAR</t>
  </si>
  <si>
    <t>O.1.1.2</t>
  </si>
  <si>
    <t>Se optimiza el recaudo en los instrumentos económicos y financieros reglamentados por normatividad ambiental para la Corporación.</t>
  </si>
  <si>
    <t>O.1.1.2.1</t>
  </si>
  <si>
    <t>% de incremento en los ingresos anuales de la Corpocación.</t>
  </si>
  <si>
    <t>((ingresos actuales) / (ingresos período anterior)) - 1</t>
  </si>
  <si>
    <t>Información tomada del informe tecnico de presupuesto 2025
totales de Ingresos 2023:74.872
totales de Ingresos 2024: 80.013
(80.013/74.872) - 1= 0,068 * 100% = 7%</t>
  </si>
  <si>
    <t>O2.  Componente: Modernización institucional</t>
  </si>
  <si>
    <t>O.2.1.1</t>
  </si>
  <si>
    <t>Ruta de respuesta ambiental construida, implementada, con seguimiento y evaluación</t>
  </si>
  <si>
    <t>O.2.1.1.1</t>
  </si>
  <si>
    <t>Ruta de respuesta ambiental departamental construida, implementada, con  seguimiento y evaluación.</t>
  </si>
  <si>
    <t>% de avance en la Ruta de respuesta ambiental departamental  de acuerdo a parámetros definidos (diseño, construcción,  implementación, seguimiento y evaluación).</t>
  </si>
  <si>
    <t>Se realizó entre el 2020 - 2023, se mantiene en el tiempo</t>
  </si>
  <si>
    <t>O.2.1.1.2</t>
  </si>
  <si>
    <t>Municipios vinculados a la ruta de respuesta ambiental.</t>
  </si>
  <si>
    <t>((# de municipios vinculados a la ruta de respuesta ambiental) / (# de municipios) * 100</t>
  </si>
  <si>
    <t>O.2.1.2</t>
  </si>
  <si>
    <t>Sistema de seguimiento y evaluación de la gestión ambiental regional diseñado e implementado</t>
  </si>
  <si>
    <t>O.2.1.2.1</t>
  </si>
  <si>
    <t># de entidades que reportan información en la plataforma para el sistema de seguimiento y monitoreo ambiental.</t>
  </si>
  <si>
    <t xml:space="preserve">Sistema de seguimiento y monitoreo construido y en ejecución 
</t>
  </si>
  <si>
    <t>Entidades</t>
  </si>
  <si>
    <t xml:space="preserve">Al Centro de Datos e Indicadores Ambientales de Caldas CDIAC, aportan informacion climática a traves de estaciones hidrometeorologicas, las siguientes instituciones :
Corpocaldas
Universidad Nacional 
EMAS
Alcaldia de Manizales - UGR
CHEC
UDEGER
Alcaldía de Marquetalia
Participación activa en El Consejo Territorial de Salud Ambiental de Caldas que está enfocado en lograr la articulación y desarrollo de estrategias por parte de las entidades públicas que lo conforman en torno a las temáticas de salud ambiental, las cuales están priorizadas en 6 mesas temáticas así: 1. Cambio Climático, 2. Residuos Sólidos, 3. Agua, 4. Vigilancia de Cárnicos, 5. Zoonosis y 6. Plaguicidas; en la cual Corpocaldas lidera la mesa de Residuos Sólidos y la mesa de Cambio Climático y Calidad del Aire.
Entidades participantes en el COTSA
1. Corpocaldas
2. Gobernación de Caldas
3.Territorial de Salud
4.Parque Nacionle Naturales
</t>
  </si>
  <si>
    <t>O.2.1.3</t>
  </si>
  <si>
    <t>Entidades fortalecidas en su infraestructura administrativa, física y tecnológica para la gestión ambiental.</t>
  </si>
  <si>
    <t>O.2.1.3.1</t>
  </si>
  <si>
    <t>% de entidades fortalecidas en su infraestructura administrativa, física y tecnológica para la gestión ambiental.</t>
  </si>
  <si>
    <t>((# de entidades fortalecidas en su infraestructura administrativa, física y tecnológica para la gestión ambiental) / (# de entidades meta))*100</t>
  </si>
  <si>
    <t>Entidad</t>
  </si>
  <si>
    <t>Corpocaldas:
1) Modernización del laboratorio de ambiental. 
2) Modernización del laboratorio de suelos.
3) Mantenimiento, desarrollo y/o actualización de: Sistema de Información Ambiental Geoambiental, Sistema de Gestión Integrado (SGI) de Corpocaldas y Soporte plataforma Arcgis (ESRI).
4) Adquisición de alimentos, medicamentos, materias primas y artículos misceláneos para los CAV de Fauna de Torre IV, Montelindo y  CRFSOC. 
5) Arrendamiento de la bodega para ser utilizada como CAV de Flora, área adecuada para el cumplimiento de dicha función.</t>
  </si>
  <si>
    <t xml:space="preserve">O3.  Componente: Gestión del Conocimiento e innovación ambiental </t>
  </si>
  <si>
    <t>O.3.1.1</t>
  </si>
  <si>
    <t xml:space="preserve">Iniciativas de Ciencia, Tecnología e Innovación (CTI) articuladas con las necesidades ambientales propias de la región. </t>
  </si>
  <si>
    <t>O.3.1.1.1</t>
  </si>
  <si>
    <t>% de iniciativas en ciencia, tecnología e innovación (CTI) articulas con las necesidades ambientales de la región.</t>
  </si>
  <si>
    <t>((# de iniciativas en ciencia, tecnología e innovación (CTI) articulas con las necesidades ambientales de la región) / (# de iniciativas meta)) * 100</t>
  </si>
  <si>
    <t>Iniciativa de CTI</t>
  </si>
  <si>
    <t>O.3.1.2</t>
  </si>
  <si>
    <t>Red interinstitucional para la gestión del conocimiento ambiental conformada y en operación</t>
  </si>
  <si>
    <t>O.3.1.2.1</t>
  </si>
  <si>
    <t>Red interinstitucional para la gestion del conocimiento ambiental conformada y en operación</t>
  </si>
  <si>
    <t>((# de instituciones vinculadas a la red interinstitucional para la gestión del conocimiento ambiental) / (# de instituciones meta)) * 100</t>
  </si>
  <si>
    <t>Instituciones vinculadas a la Red</t>
  </si>
  <si>
    <t>Durante la vigencia se ha mantenido en funcionamiento el Centro de Datos e Indicadores Ambientales de Caldas – CDIAC y Geoportal SIMAC en alianza con la Universidad Nacional y con la participación de La Gobernación de Caldas, La Alcaldía de Manizales, Aguas de Manizales, Corpocaldas, Emas y Chec</t>
  </si>
  <si>
    <t>O.3.1.3</t>
  </si>
  <si>
    <t>Sistema de información ambiental dinámico y articulado a la gestión territorial</t>
  </si>
  <si>
    <t>O.3.1.3.1</t>
  </si>
  <si>
    <t>Sistema de Información Ambiental construido y en operación</t>
  </si>
  <si>
    <t>Sistema de información ambiental construido y en operación, cumpliendo el 100% de los parámetros definidos.</t>
  </si>
  <si>
    <t>Sistema de información ambiental.</t>
  </si>
  <si>
    <t xml:space="preserve">El sistema de información ambiental de Corpocaldas: Se realizan las siguiente actividades
-Líne Base Ambiental: SIAR con la actualización de la información alfanumérica y cartográfica recibida de los diferentes estudios contratados por la Corporación.
-Consolidación de la batería de indicadores complementarios.
- Apoyo SIG 
- Se cuenta con apoyo en herramientales tales como: Visores, Dashboard y Survey.
- Funcionamiento el Centro de Datos e Indicadores Ambientales de Caldas – CDIAC y Geoportal SIMAC
- Desarrollo de Geoambiental ChatBot: Que es la integración de tecnologías de software e Inteligencia Artificial, que permitirá a Corpocaldas desarrollar habilidades y conocimientos para personalizar estas herramientas según sus necesidades específicas.
- Geoambiental, atención de usuarios internos </t>
  </si>
  <si>
    <t>O.3.1.4</t>
  </si>
  <si>
    <t>El departamento cuenta con redes de monitoreo funcionando.</t>
  </si>
  <si>
    <t>O.3.1.4.1</t>
  </si>
  <si>
    <t>Sistema articulado de redes de monitoreo en funcionamiento.</t>
  </si>
  <si>
    <t>Sistema articulado de redes de monitoreo</t>
  </si>
  <si>
    <r>
      <t xml:space="preserve">1. Red de estaciones meteorológicas e hidrometeorológicas de Manizales, incluye: Estaciones para la gestión del riesgo ante desastres por deslizamiento - Red SAT por inundaciones. Manizales - Red cuencas urbanas y rurales de Manizales.
2. Red Caldas y Nevados
3. Red de Calidad Del Aire
</t>
    </r>
    <r>
      <rPr>
        <sz val="11"/>
        <rFont val="Aptos Narrow"/>
        <family val="2"/>
        <scheme val="minor"/>
      </rPr>
      <t>4. Red de Aguas Subterráneas (en zona urbana de Manizales)</t>
    </r>
    <r>
      <rPr>
        <sz val="11"/>
        <color rgb="FF000000"/>
        <rFont val="Aptos Narrow"/>
        <family val="2"/>
        <scheme val="minor"/>
      </rPr>
      <t xml:space="preserve">
5. Red de Monitoreo de Agua Subterránea
6. Red de monitoreo de Calidad del Agua Superficial del departamento</t>
    </r>
  </si>
  <si>
    <t>Planificación y Ordenamiento Ambiental Territorial</t>
  </si>
  <si>
    <t>P1.  Componente: Fortalecimiento de instrumentos de planificación ambiental, sectorial y ordenamiento territorial</t>
  </si>
  <si>
    <t>P.1.1.1</t>
  </si>
  <si>
    <t>Instrumentos de administración y planificación ambiental formulados, actualizados y adoptados.</t>
  </si>
  <si>
    <t>P.1.1.1.1</t>
  </si>
  <si>
    <t>% de instrumentos de administración y planificación formulados, actualizados y adoptados.</t>
  </si>
  <si>
    <t>((# de instrumento de administración y planificación formulados, actualizados y adoptados) / (# de instrumentos de administración meta)) x 100</t>
  </si>
  <si>
    <t>Instrumento de administración y planificación</t>
  </si>
  <si>
    <t xml:space="preserve">1) Se formularon de forma participativa cinco Planes de Acción para cinco microcuencas abastecedoras de acueducto, ubicadas en el municipio de Villamaria: a) Carpetica, b) Marmato, c) San Miguel y las Peñas, d) Cantamonos 1,2,3, Los Martines y Los Patino, y e) Tributario quebrada Los Cuervos - La Mojada y La Cristalina  
2) Se actualiza el componente técnico del Plan de Manejo del DMI acorde con la Guía para la Planificación del Manejo en las áreas protegidas del Sinap Colombia: "Distrito de Manejo Integrado El Meandro o la Madrevieja de Guarinocito, compuesta por: La Charca, La Rica, La Esperanza, La Charquita, La Caimanera, La Charca de Guarinocito y caño que comunica al río Magdalena con la Madrevieja".  </t>
  </si>
  <si>
    <t>P.1.1.2</t>
  </si>
  <si>
    <t>Determinantes ambientales para el ordenamiento territorial actualizadas y adoptadas</t>
  </si>
  <si>
    <t>P.1.1.2.1</t>
  </si>
  <si>
    <t>% de Determinantes ambientales para el ordenamiento territorial actualizadas y adoptadas.</t>
  </si>
  <si>
    <t>((# de determinantes ambientales para el ordenamiento territorial actualizadas y adoptadas) / (# de determinantes ambientales para el ordenamiento territorial formuladas)) * 100</t>
  </si>
  <si>
    <t>Determinantes ambientales</t>
  </si>
  <si>
    <t xml:space="preserve">De 3 necesidades detectadas para ajuste de fondo de las determinantes ambientales (obligatoriedad de exigir tratamiento colectivo o conjunto de aguas residuales en parcelaciones de vivienda campestre, fichas de áreas protegidas del SINAP, fichas de ABACOS o Microcuencas abastecedoras), se logró revisar y ajustar 1 necesidad y revisar las otras 2. Lo anterior, dado que se tuvo que dar prioridad a otros temas de planificación y ordenamiento ambiental que también revisten importancia y que se plasman en el actual informe de gestión  </t>
  </si>
  <si>
    <t>P.1.1.3</t>
  </si>
  <si>
    <t>Instrumentos de administración y planificación ambiental de las entidades territoriales acompañados</t>
  </si>
  <si>
    <t>P.1.1.3.1</t>
  </si>
  <si>
    <t>((#  Instrumentos de administración y planificación ambiental de las entidades territoriales acompañados) / (# de instrumentos de administración y planificación ambiental de las entidades territoriales)) x 100</t>
  </si>
  <si>
    <t>Instrumento de administración y planificación ambiental</t>
  </si>
  <si>
    <t>Se acompañó la incorporación de la dimensión ambiental en los Planes de desarrollo de los nuevos mandatarios. Se acompañó la incorporación de las determinantes ambientales para el ordenamiento territorial en la revisión y ejecución de los Planes de ordenamiento territorial.  
En el municipio de Victoria en el marco del PGIRS, se logra sensibilizar a la comunidad (605 personas capacitadas) en el manejo integral de residuos sólidos por medio de jornadas orientadas a la comunidad estudiantil, comercial, presidentes de juntas de acción comunal, funcionarios públicos y comunidad en general, con la realización de 22 talleres (5 talleres en zona urbana y 15 talleres en zona rural), dos (2) comunidades afro - descendientes vereda El Llano y Villa Esperanza.</t>
  </si>
  <si>
    <t>P.1.1.4</t>
  </si>
  <si>
    <t>Plan de Gestión Integral de Cambio Climático-PIGCC Departamental actualizado.</t>
  </si>
  <si>
    <t>P.1.1.4.1</t>
  </si>
  <si>
    <t>Plan de Gestión de Gestión Integral de cambio climático Departamental PIGCC actualizado.</t>
  </si>
  <si>
    <t>Plan de Gestión de Gestión Integral de cambio climático Departamental PIGCC actualizado en un 100% de acuerdo a los parámetros definidos..</t>
  </si>
  <si>
    <t>PIGCC</t>
  </si>
  <si>
    <t>La acción se desarrolló en el marco de la ejecución del contrato 269-2024: 
-Se realizó una propuesta de indicadores encaminados a la medición del estado de avance de las acciones establecidas en el PAC (Plan de Acción de Corpocaldas 2024-2027) para que estos puedan alinearse con las acciones del Plan Integral de Gestión de Cambio Climático-PIGCC del departamento de Caldas.
- Se propone un esquema de articulación interna para la implementación y seguimiento al PIGCC del departamento de Caldas</t>
  </si>
  <si>
    <t>P.1.1.5</t>
  </si>
  <si>
    <t>Plan de gestión de RESPEL para el departamento de Caldas, formulado e implementado.</t>
  </si>
  <si>
    <t>P.1.1.5.1</t>
  </si>
  <si>
    <t>Plan de gestión de RESPEL para el departamento de Caldas, formulado</t>
  </si>
  <si>
    <t>Plan de gestión de RESPEL para el departamento de Caldas, formulado de acuerdo a los parámetros definidos.</t>
  </si>
  <si>
    <t>Plan de gestión RESPEL</t>
  </si>
  <si>
    <t>En el primer semestre de 2024, finalizó la formulación del Plan de Gestión de RESPEL para Caldas, el cual fue aprobado mediante acuerdo 24 del Consejo Directivo de Corpocaldas, el 27-diciembre-2024.</t>
  </si>
  <si>
    <t>P2.  Componente: incorporación de los instrumentos de planificación ambiental en los instrumentos de planificación territoriales y sectoriales</t>
  </si>
  <si>
    <t>P.2.1.1</t>
  </si>
  <si>
    <t>Las entidades territoriales del departamento de Caldas, surten la ruta de norma para la incorporacion de la dimensión ambiental y las determinantes ambientales en la planificación y ordenamiento territorial</t>
  </si>
  <si>
    <t>P.2.1.1.1</t>
  </si>
  <si>
    <t>% de entidades  territoriales del departamento de  Caldas que surten la ruta de concertación para la incorporación de la dimensión ambiental y las determinantes ambientales para el ordenamiento territorial.</t>
  </si>
  <si>
    <t>((# de entidades  territoriales de Caldas que reciben orientación para la incorporación de la dimensión ambiental y las determinantes ambientales para el ordenamiento territorial) / ((# de entidades territoriales)) * 100.</t>
  </si>
  <si>
    <t>Entidades territoriales</t>
  </si>
  <si>
    <t>Concertación ambiental de revisiones generales o modificaciones excepcionales de norma urbanística de once (11) municipios: La Dorada, Anserma, Aranzazu, Chinchiná, La Merced, Marmato, Samaná, Riosucio, San José, Villamaría, Victoria. Concertación ambiental de dos (2) Planes parciales en suelos de expansión urbana de Viterbo y Aguadas. 
Evaluación de la dimensión ambiental en los Planes de desarrollo de los nuevos mandatarios para las 28 entidades territoriales.  </t>
  </si>
  <si>
    <t>P.2.1.2</t>
  </si>
  <si>
    <t>Los sectores economicos y grupos de interes del departamento de Caldas, incorporan la dimensión ambiental en sus instrumentos de planificación y gestión</t>
  </si>
  <si>
    <t>P.2.1.2.1</t>
  </si>
  <si>
    <t>% de sectores económicos del departamento de Caldas que cuentan con los insumos técnicos para la adecuada incorporación de la dimensión ambiental en sus instrumentos de planificación y gestión.</t>
  </si>
  <si>
    <t>((# de sectores económicos del departamento de Caldas con insumos técnicos, para la adecuada incorporación de la dimensión ambiental y las determinantes ambientales  para el ordenamiento territorial aplicables en sus instrumentos de planificación y gestión) / (# de sectores económicos priorizados)) * 100.</t>
  </si>
  <si>
    <t>Sectores económicos</t>
  </si>
  <si>
    <t xml:space="preserve">1) En desarrollo de las agendas de la Construcción Sostenible y la agenda ambiental industrial, se impartieron capacitaciones y orientaciones en torno a las determinantes ambientales y los permisos y tramites ambientales requeridos para los desarrollos sectoriales.  
2) Ante las situaciones propias de la ocupación del suelo rural por el desarrollo de vivienda se emprendieron diversas acciones en ruta de fortalecer capacidades locales y orientar al sector sobre de la construcción sobre el abordaje de las determinantes ambientales.  
3) Se apoyo la planificación de diferentes predios con actividad ganadera, teniendo en cuenta las determinantes ambientales y sus limitaciones. Algunos de estos predios son La favorita, La Selva y Santuario en los municipios de Manizales y Marulanda. </t>
  </si>
  <si>
    <t>P.2.1.3</t>
  </si>
  <si>
    <t>Estrategia Integral de evaluación, seguimiento y monitoreo de la dimensión ambiental y las determinantes ambientales e instrumentos de planificación territorial y sectorial</t>
  </si>
  <si>
    <t>P.2.1.3.1</t>
  </si>
  <si>
    <t>% de entidades territorales con estrategias implementados de asistencia técnica y coordinación interinstitucional para la gestión ambiental territorial.</t>
  </si>
  <si>
    <t xml:space="preserve">((# de entiddes territorales con estrategias implementadas de asistencia técnica y coordinación interinstitucional para la gestión ambiental territorial). / (# total de entidades territoriales)) * 100
</t>
  </si>
  <si>
    <t xml:space="preserve">Entidades territoriales
</t>
  </si>
  <si>
    <t xml:space="preserve">Se evaluó la incorporación de la dimensión ambiental en los Planes de desarrollo de los nuevos mandatarios. Se evaluó la incorporación de las determinantes ambientales para el ordenamiento territorial en la revisión y ejecución de los Planes de ordenamiento territorial.  </t>
  </si>
  <si>
    <t>Riesgos Ambientales y Cambio Climático</t>
  </si>
  <si>
    <t>R1.  Componente: Gestión del Conocimiento del riesgo y el cambio climático</t>
  </si>
  <si>
    <t>R.1.1.1</t>
  </si>
  <si>
    <t>Existe una plataforma de información y experiencias de riesgos ambientales, integrada al sistema de información ambiental regional.</t>
  </si>
  <si>
    <t>R.1.1.1.1</t>
  </si>
  <si>
    <t>Plataforma de información y experiencias funcionando.</t>
  </si>
  <si>
    <t>Plataforma de información funcionando de acuerdo a los criterios definidos.</t>
  </si>
  <si>
    <t>Plataforma</t>
  </si>
  <si>
    <t>Si bien no existe una plataforma regional para el manejo del riesgo, sí se cuenta por parte de Corpocaldas, dentro de la página web de la www.corpocaldas.gov.co, con un micrositio: https://www.corpocaldas.gov.co/WebSite/Contenido/?pag_Id=2396 denominado "Gestión del riesgo de desastres y cambio climático" donde se describe la normatividad asociada, componentes como el conocimiento del riesgo, la reducción del riesgo, el manejo de desastres y cambio climático.</t>
  </si>
  <si>
    <t>R.1.1.2</t>
  </si>
  <si>
    <t>Las obras tipo diseñadas por Corpocaldas para la mitigación del riesgo, son monitoreadas y evaluadas para fortalecer la base de conocimiento.</t>
  </si>
  <si>
    <t>R.1.1.2.1</t>
  </si>
  <si>
    <t>% de las obras tipo para la mitigación del riesgo, ejecutadas, monitoreadas y evaluadas</t>
  </si>
  <si>
    <t>((# de las obras tipo para la mitigación del riesgo, ejecutadas, monitoreadas y evaluadas) / (# de obras tipo meta)) * 100.</t>
  </si>
  <si>
    <t>Obra tipo</t>
  </si>
  <si>
    <r>
      <rPr>
        <b/>
        <sz val="11"/>
        <color theme="1"/>
        <rFont val="Aptos Narrow"/>
        <family val="2"/>
        <scheme val="minor"/>
      </rPr>
      <t>Obras estabilidad con monitoreo, análisis y evaluación:</t>
    </r>
    <r>
      <rPr>
        <sz val="11"/>
        <color theme="1"/>
        <rFont val="Aptos Narrow"/>
        <family val="2"/>
        <scheme val="minor"/>
      </rPr>
      <t xml:space="preserve">
1) Barrio Andes Marquetalia:  - Terraceo con pantallas pasivas, dados on anclajes pasivo aislados, zanjas colectoras con rápidas y columpios. Conformación de la pendiente de la ladera.
2) Villacristino, Risaralda: Reconformación de la pendiente de la ladera, pantallas pasivas y manejo de aguas por medio de pantallas colectoras.
</t>
    </r>
    <r>
      <rPr>
        <b/>
        <sz val="11"/>
        <color theme="1"/>
        <rFont val="Aptos Narrow"/>
        <family val="2"/>
        <scheme val="minor"/>
      </rPr>
      <t xml:space="preserve">Obra para control hidráulico por inundación </t>
    </r>
    <r>
      <rPr>
        <sz val="11"/>
        <color theme="1"/>
        <rFont val="Aptos Narrow"/>
        <family val="2"/>
        <scheme val="minor"/>
      </rPr>
      <t xml:space="preserve">
3) Mellizo, Viterbo: Se compone de 2 diques para control de inundaciones</t>
    </r>
  </si>
  <si>
    <t>R.1.1.3</t>
  </si>
  <si>
    <t>Se dispone de estudios e investigaciones que sirven como insumo para la gestión de los riesgos ambientales y del cambio climático.</t>
  </si>
  <si>
    <t>R.1.1.3.1</t>
  </si>
  <si>
    <t>% de estudios e investigaciones sobre riesgos ambientales y cambio climático en el departamento.</t>
  </si>
  <si>
    <t xml:space="preserve">((# de estudios e investigaciones sobre riesgos ambientales y cambio climático en el departamento) / (# de estudios meta)) * 100 
</t>
  </si>
  <si>
    <t>1) Estudio de detalle ejecutado en el marco de la acción poular XX – Por amenaza por inundación en el Condominio Villa del Rio. Convenio 063-2022 – Contrato 131-2023 
2 y 3) Estudios de detalle ejecutado en el marco de la acción popular 2014-00071 y 2019-00070 – Por amenaza por deslizamiento. Convenio 230628-1078 – Contrato 130-2023. Municipio de Manizales veredas Quiebra del Billar y Barrio Providencia.</t>
  </si>
  <si>
    <t>R.1.1.4</t>
  </si>
  <si>
    <t>Se dispone de analisis de la informaciòn generada por las redes de monitoreo, para la valoración de riesgos ambientales.</t>
  </si>
  <si>
    <t>R.1.1.4.1</t>
  </si>
  <si>
    <t>Documentos de análisis de la información generada por las redes de monitoreo, para la valoración de riesgos ambientales.</t>
  </si>
  <si>
    <t>((# de los documentos de análisis de la información generada por las redes de monitoreo) / (# de los documentos de análisis meta)) * 100.</t>
  </si>
  <si>
    <t>Documentos</t>
  </si>
  <si>
    <t>Boletines Climatológicos de Caldas 2024 (SIMAC)</t>
  </si>
  <si>
    <t>R.1.2.1</t>
  </si>
  <si>
    <t xml:space="preserve">Los municipios del departamento, han identificado escenarios de riesgos ambientales y priorizado las áreas críticas. </t>
  </si>
  <si>
    <t>R.1.2.1.1</t>
  </si>
  <si>
    <t>% de municipios con escenarios de riesgos ambientales identificados y priorización de áreas críticas.</t>
  </si>
  <si>
    <t>((# de municipios con escenarios de riesgos ambientales identificados y priorización de áreas críticas) / (# total de municipios)) * 100.</t>
  </si>
  <si>
    <t xml:space="preserve">27 Municipios con escenarios de riesgos ambientales identificados </t>
  </si>
  <si>
    <t>R.1.2.2</t>
  </si>
  <si>
    <t>Evaluaciones integrales de amenaza, vulnerabilidad y/o riesgos ambientales, sobre las áreas priorizadas.</t>
  </si>
  <si>
    <t>R.1.2.2.1</t>
  </si>
  <si>
    <t>% de evaluaciones de amenaza y vulnerabilidad y/o riesgos sobre las áreas priorizadas.</t>
  </si>
  <si>
    <t>((# de municipios con evaluaciones de amenaza y vulnerabilidad y/o riesgos sobre las áreas priorizadas) / (# de municipios)) * 100.</t>
  </si>
  <si>
    <t>R.1.2.3</t>
  </si>
  <si>
    <t>Análisis de los efectos de la variabilidad y el cambio climático en el departamento, generando insumos para la toma de decisiones.</t>
  </si>
  <si>
    <t>Análisis de correlación de la variabilidad y el cambio climático en el departamento de Caldas</t>
  </si>
  <si>
    <t>R.1.2.3.1</t>
  </si>
  <si>
    <t>Análisis anuales de los efectos de la variabilidad y el cambio climático en el departamento de Caldas.</t>
  </si>
  <si>
    <t>Análisis de correlación.</t>
  </si>
  <si>
    <t>1. En el primer semestre de 2024, se realizó un análisis del potencial fenómeno de la Niña en el departamento de Caldas, con base a las probabilidades cercanas al 70% estimada por el IDEAM y el CIIFEN, lo que sirvió de base para que el Ministerio de Ambiente y Desarrollo Sostenible– MADS expidiera a circular No. 0031-4 del 16 de mayo de 2024, donde se brindaron recomendaciones técnicas ante el periodo de lluvias y un posible Fenómeno de La Niña.  El análisis de dicha variabilidad climática para el departamento de Caldas y difundió la circular para los 27 municipios con el objeto de reducir las condiciones de riesgo a través de acciones preventivas y correctivas.
2. Se realizaron las reuniones mensuales de la mesa técnica agroclimática de Caldas - MTA y como resultado se elaboraron los boletines agroclimáticos, los cuales se divulgan por las diferentes entidades en sus respectivos medios de comunicación</t>
  </si>
  <si>
    <t xml:space="preserve">R2.  Componente: Reducción del riesgo ambiental </t>
  </si>
  <si>
    <t>R.2.1.1</t>
  </si>
  <si>
    <t>Portafolio de medidas de reducción del riesgo basados en ecosistemas y/o en las dinámicas de la naturaleza para el departamento de Caldas.</t>
  </si>
  <si>
    <t>R.2.1.1.1</t>
  </si>
  <si>
    <t>Portafolio de medidas de reducción del riesgo basados en ecosistemas y/o en naturaleza cumpliendo los parámetrso definidos en un 100%</t>
  </si>
  <si>
    <t>Portafolio</t>
  </si>
  <si>
    <t>Se cuenta con el portafolio de medidas de reducción del riesgo basados en ecosistemas y/o en las dinámicas de la naturaleza</t>
  </si>
  <si>
    <t>R.2.1.2</t>
  </si>
  <si>
    <t>En los municipios se han implementado proyectos de reducción de riesgos ambientales basados en ecosistemas y/o en las dinámicas de la naturaleza.</t>
  </si>
  <si>
    <t>R.2.1.2.1</t>
  </si>
  <si>
    <t>% de municipios que han implementado proyectos de reduccion de riesgos ambientales basados en ecosistemas y/o en las dinámicos de la naturaleza.</t>
  </si>
  <si>
    <t>((# de municipios con proyectos ejecutados sobre reduccion de riesgos basados en ecosistemas y/o las dinámicas de la naturaleza) / (# total de municipios)) * 100</t>
  </si>
  <si>
    <t>1) Alto del Rayo, Belalcázar: Revegetalización y Canales Flexibles en canales de solo cemento.
2) Cárcava de Tablazo, Manizales: Establecimiento de dos Parcelas Piloto con acciones de Ingeniería Verde, en las cuales se combinaron actividades como instalación de muros armados en guadua, entibados simples y dobles, disipadores de energía, establecimiento de barreras vivas con vetiver, revegetalización con especies nativas, entre otras.
3) Llanadas, Manzanares: Intervenciones con trinchos en guadua, filtros vivos y revegetalización con especies nativas, barreras vivas</t>
  </si>
  <si>
    <t>R.2.2.1</t>
  </si>
  <si>
    <t>Tecnologías implementadas en reducción de riesgos ambientales.</t>
  </si>
  <si>
    <t>R.2.2.1.1</t>
  </si>
  <si>
    <t>% de desarrollos tecnológicos implementadas para la reducción de riesgos ambientales.</t>
  </si>
  <si>
    <t>((# de desarrollos tecnológicos implementados para la reducción de riesgos ambientales) / (# de desarrollos tecnológicos meta)) * 100.</t>
  </si>
  <si>
    <t>Desarrollo tecnológico implementado</t>
  </si>
  <si>
    <t>R.2.2.2</t>
  </si>
  <si>
    <t>En los municipios se han intervenido sitios críticos de riesgo identificados, mediante la construcción de obras de estabilización, protección y control en laderas y cauces.</t>
  </si>
  <si>
    <t>R.2.2.2.1</t>
  </si>
  <si>
    <t>% de municipios que han intervenido sitios críticos de riesgo identificados, con obras de estabilización,control y protección en laderas y cauces.</t>
  </si>
  <si>
    <t>((# de municipios con sitios críticos de riesgo priorizados, intervenidos con obras de control y protección) / (# total de municipios)) * 100  .</t>
  </si>
  <si>
    <t>En el 2024 se han realizado 53 obras de ingeniería y Soluciones Basadas en la Naturaleza - SBN para la reducción del riesgo de desastres, distrbuidos en 19 municipios, los cuales son:
1) Aguadas 2) Anserma 3) Aranzazu 4) Belalcázar 5) Chinchiná 6) La Merced 7) Manizales 8) Manzanares 9) Marmato 10) Marquetalia 11) Marulanda 12) Neira  13) Pácora 14) Risaralda 15) Salamina 16) Samaná 17) Supía 18) Viterbo 19) Villamaría</t>
  </si>
  <si>
    <t>R.2.3.1</t>
  </si>
  <si>
    <t>Lineamientos técnicos implementados para la prevención de riesgos ambientales en el departamento de Caldas.</t>
  </si>
  <si>
    <t>R.2.3.1.1</t>
  </si>
  <si>
    <t>% de entidades que implementarn los lineamientos técnicos para la prevención de riesgos ambientales.</t>
  </si>
  <si>
    <t>((# de entidades que implementan acciones acordes a los lineamientos técnicos, para la prevención de riesgos ambientales) / (# de entidades meta)) * 100.</t>
  </si>
  <si>
    <t>Las entidades que implementaron lineamientos técnicos para la prevención de riesgos ambientales son: Gobernación de Caldas, Municipios,  Corpocaldas,  Cuerpo oficial de Bomberos municipales, Policía Nacional, Aguas de Manizales, Empocaldas, y Chec.</t>
  </si>
  <si>
    <t>R.2.3.2</t>
  </si>
  <si>
    <t>Los sitios en condición de riesgo no mitigable liberados por los municipios mediante procesos de reubicación, son recuperados ambientalmente</t>
  </si>
  <si>
    <t>R.2.3.2.1</t>
  </si>
  <si>
    <t>% sitios en condiciones de riesgo no mitgable, liberadas por procesos de reubicación, recuperadas ambientalmente.</t>
  </si>
  <si>
    <t xml:space="preserve">((# de sitios liberados por reubiicació debido a condición de riesgo no mitigable, que han sido recuperados) / (# de sitios liberados por reubicación debido a condiciones de riesgo no mitigable)) * 100
</t>
  </si>
  <si>
    <t>Sitios de riesgo no mitigable liberados</t>
  </si>
  <si>
    <t xml:space="preserve">R.2.4.2 </t>
  </si>
  <si>
    <t>Redes de apoyo comunitario y sectorial para la reducción de riesgos ambientales operando (alertas tempranas).</t>
  </si>
  <si>
    <t xml:space="preserve">R.2.4.2.1 </t>
  </si>
  <si>
    <t>% de redes de apoyo comunitario y sectorial para la reducción de riesgos ambientales operando.</t>
  </si>
  <si>
    <t>((# de redes de apoyo comunitario y sectorial para la reducción de riesgos ambientales operando) / (# de redes meta)) * 100.</t>
  </si>
  <si>
    <t>R.2.4.3</t>
  </si>
  <si>
    <t>Se han consolidado programas socio - ambientales de participación comunitaria en gestión del riesgo</t>
  </si>
  <si>
    <t>R.2.4.3.1</t>
  </si>
  <si>
    <t>% de programas socioambientales de participación comunitaria para la gestión del riesgo consolidados.</t>
  </si>
  <si>
    <t>((# de programas socioambientales de participación comunitaria  para la gestión del riesgo consolidados / (# de programas socioambientales meta)) * 100.</t>
  </si>
  <si>
    <t>Programa</t>
  </si>
  <si>
    <t>Limpieza de los Humedales de la zona urbana, la Charca de Guarinocito, El Humedal Tortugas y la franja del Rio Pontona, apoyo de la comunidad Pesquera.</t>
  </si>
  <si>
    <t>R3.  Componente: Manejo y respuesta de emergencias con afectaciones ambientales</t>
  </si>
  <si>
    <t>R.3.1.1</t>
  </si>
  <si>
    <t>Las estrategias de respuesta a emergencias, municipales, departamental y sectoriales, incluyen riesgos  ambientales con sus respectivos planes de contingencia y protocolos de emergencia, para la actuaciòn interinstitucional.</t>
  </si>
  <si>
    <t>Estrategias de respuesta a emergencias, municipales, departamental y sectoriales, que incorporan protocolos de respuesta inmediata para diferentes riesgos ambientales.</t>
  </si>
  <si>
    <t>R.3.1.1.1</t>
  </si>
  <si>
    <t>((# de estrategias de respuesta a emergencias municipales, departamental y sectoriales, que incorporan protocolos de respuesta inmediata para diferentes riesgos ambientales) / (# de planes de gestión de riesgo identificados) * 100.</t>
  </si>
  <si>
    <t>Estrategias de respuesta a emergencias</t>
  </si>
  <si>
    <t xml:space="preserve"> R.3.1.2</t>
  </si>
  <si>
    <t>Medidas de remediación y recuperación ambiental desarrolladas en ecosistemas afectados por emergencias.</t>
  </si>
  <si>
    <t>R.3.1.2.1</t>
  </si>
  <si>
    <t>% de ecosistemas afectados por emergencias o desastres con medidas de remediación y recuperación ambiental.</t>
  </si>
  <si>
    <t>((# de ecosistemas afectados por emergencias o desastres con medidas de remediación y recuperación ambiental) / (# de ecosistemas afectados por emergencias o desastres)) * 100.</t>
  </si>
  <si>
    <t>Ecosistema afectado</t>
  </si>
  <si>
    <t>R.4.  Componente: Adaptación y Mitigación Climática</t>
  </si>
  <si>
    <t>R.4.1.1</t>
  </si>
  <si>
    <t>En el departamento de Caldas se implementan acciones climáticas formuladas en el PIGCC, planteadas en los NAMAs, los planes sectoriales y la estrategia de desarrollo bajo en carbono.</t>
  </si>
  <si>
    <t>R.4.1.1.1</t>
  </si>
  <si>
    <t>Acciones climáticas formuladas en el PIGCC que son implementadas (NAMAS, los planes sectoriales y la estrategia de desarrollo bajo en carbono).</t>
  </si>
  <si>
    <t>((# de acciones climáticas implemetadas) /  (# de acciones climáticas formuladas en el PIGCC, los NAMAS, los planes sectoriales y la estrategia de desarrollo bajo en carbono) ) * 100.</t>
  </si>
  <si>
    <t>Acciones</t>
  </si>
  <si>
    <t>R.4.1.2</t>
  </si>
  <si>
    <t>Acciones climáticas ejecutadas en centros urbanos del Departamento.</t>
  </si>
  <si>
    <t>R.4.1.2.1</t>
  </si>
  <si>
    <t>% de centros urbanos con acciones climáticas ejecutadas.</t>
  </si>
  <si>
    <t>((# de centros urbanos con acciones climáticas ejecutadas) / (# de centros urbanos meta)) * 100.</t>
  </si>
  <si>
    <t>Centros urbanos</t>
  </si>
  <si>
    <r>
      <rPr>
        <b/>
        <sz val="11"/>
        <color theme="1"/>
        <rFont val="Aptos Narrow"/>
        <family val="2"/>
        <scheme val="minor"/>
      </rPr>
      <t xml:space="preserve">Enfoque Diferencial Étnico (Agenda ambiental indigena): Acciones de adaptación mitigación al cambio climático. </t>
    </r>
    <r>
      <rPr>
        <sz val="11"/>
        <color theme="1"/>
        <rFont val="Aptos Narrow"/>
        <family val="2"/>
        <scheme val="minor"/>
      </rPr>
      <t xml:space="preserve">
-155 Módulos familiares (estufas ecoeficientes, huertos leñeros y filtros de agua) en Filadelfia, Marmato, Neira, Riosucio, Belalcázar, Supía, Anserma.
- Establecimiento de 2.551 metros lineales de franja amarilla en áreas de interés ambiental y/o espiritual en los territorios indígenas y/o sus áreas de influencia ambiental, compuesta de cerca viva e inerte en Anserma, Belalcázar, Riosucio.
- Acciones realizadas: Divulgación del conocimiento y cultura ambiental con enfoque indígena.
-Construcción de vivero comunitario en el Resguardo Dachi joma del municipio de Anserma.
</t>
    </r>
    <r>
      <rPr>
        <b/>
        <sz val="11"/>
        <color theme="1"/>
        <rFont val="Aptos Narrow"/>
        <family val="2"/>
        <scheme val="minor"/>
      </rPr>
      <t>Comunidades Negras, Afrocolombianas, Raizales y Palenqueras-NARP:</t>
    </r>
    <r>
      <rPr>
        <sz val="11"/>
        <color theme="1"/>
        <rFont val="Aptos Narrow"/>
        <family val="2"/>
        <scheme val="minor"/>
      </rPr>
      <t xml:space="preserve">
-PROCEDA: Realizar acciones de gestión ambiental conjunta con enfoque diferencial étnico articuladas con el PRAE y el Vivero de la Institución Educativa Cabras y el proyecto Sendero La Trocha, en el municipio de Marmato-Caldas, se deben realizar acciones planteadas en el PRAE y jornada de siembra de 1500 plántulas de especies nativas en el sendero la Trocha. 
-Establecimiento de estrategia de reducción de deforestación, conservación de la Biodiversidad y gestión del cambio climático a partir de establecimiento de un (1) vivero comunitario en la vereda Cauyá, Municipio de Anserma, Caldas. 
-Encuentro presencial con la Mesa Ambiental Afrocaldense en el marco del fortalecimiento del relacionamiento institucional, la Gobernanza y la Gobernabilidad realizado en el sector el Triángulo del municipio de Palestina.
</t>
    </r>
    <r>
      <rPr>
        <b/>
        <sz val="11"/>
        <color theme="1"/>
        <rFont val="Aptos Narrow"/>
        <family val="2"/>
        <scheme val="minor"/>
      </rPr>
      <t xml:space="preserve">Acciones con enfoque de género y diferencial
</t>
    </r>
    <r>
      <rPr>
        <sz val="11"/>
        <color theme="1"/>
        <rFont val="Aptos Narrow"/>
        <family val="2"/>
        <scheme val="minor"/>
      </rPr>
      <t xml:space="preserve">-Una caja de herramientas que contiene documentos relacionados con la conceptualización sobre género, enfoque de género, género y cambio climático
-Guía para la transversalización de enfoque de género y diferencial en el cambio climático.
- Video “Género y cambio climático”. La elaboración de este video incluye datos estadísticos que visibilizan la relación del enfoque de género con el cambio climático
</t>
    </r>
    <r>
      <rPr>
        <b/>
        <sz val="11"/>
        <color theme="1"/>
        <rFont val="Aptos Narrow"/>
        <family val="2"/>
        <scheme val="minor"/>
      </rPr>
      <t>Forestería comunitaria</t>
    </r>
    <r>
      <rPr>
        <sz val="11"/>
        <color theme="1"/>
        <rFont val="Aptos Narrow"/>
        <family val="2"/>
        <scheme val="minor"/>
      </rPr>
      <t xml:space="preserve">
Asistencia técnica en el fortalecimiento de la cadena productiva forestal, en actividades forestales y agroforestales con agricultores, que contribuyen a la dinámica hidrológica de microcuencas.
</t>
    </r>
    <r>
      <rPr>
        <b/>
        <sz val="11"/>
        <color theme="1"/>
        <rFont val="Aptos Narrow"/>
        <family val="2"/>
        <scheme val="minor"/>
      </rPr>
      <t>Talleres Cambio Climático con CMGRD y Grupos Locales del Clima</t>
    </r>
    <r>
      <rPr>
        <sz val="11"/>
        <color theme="1"/>
        <rFont val="Aptos Narrow"/>
        <family val="2"/>
        <scheme val="minor"/>
      </rPr>
      <t xml:space="preserve">
En el proceso de asesorar y acompañar a 7 Consejos Municipales de Gestión del Riesgo de Desastres de Caldas (Samaná, Aranzazu, Neira, Pensilvania, Filadelfia, Riosucio, la Dorada) y a los 7) Grupos Locales del Clima de las instituciones educativas para el fortalecimiento de la cultura de la prevención y la gestión integral del Cambio Climático, se logró avanzar en los procesos de acompañamiento a los G.L.C. (Grupos Locales del clima) y a los CMGRD (Comités Municipales de Gestión del Riesgo de Desastres) que se reunieron durante la vigencia. La estrategia de articulación se llevó a cabo a través del diálogo de saberes con los distintos coordinadores,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t>
    </r>
  </si>
  <si>
    <t>R.4.1.3</t>
  </si>
  <si>
    <t>Redes de apoyo comunitario y sectorial para el desarrollo de acciones climaticas operando.</t>
  </si>
  <si>
    <t>R.4.1.3.1</t>
  </si>
  <si>
    <t>% de Redes de apoyo comunitario y sectorial para el desarrollo de acciones climáticas operando.</t>
  </si>
  <si>
    <t>((# de Redes de apoyo comunitario y sectorial para el desarrollo de acciones climáticas operando) / (# de redes meta)) * 100.</t>
  </si>
  <si>
    <t>En el desarrollo general del contrato 183-2024 con la fundación FESCO, se logró avanzar en los procesos de acompañamiento a los G.L.C. (Grupos Locales del clima) y a los CMGRD (Comités Municipales de Gestión del Riesgo de Desastres) que se reunieron durante la vigencia del presente contrato. La estrategia de articulación se llevó a cabo a través del diálogo de saberes con los distintos coordinadores de los municipios de Aránzazu, Neira, Filadelfia, Pensilvania, Samaná, La Dorada, Riosucio ,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priorizados.</t>
  </si>
  <si>
    <t>Sectores económicos ambientalmente sostenibles</t>
  </si>
  <si>
    <t>S1.  Componente: Investigación e innovación para la producción sostenible</t>
  </si>
  <si>
    <t>S.1.1.1</t>
  </si>
  <si>
    <t>Iniciativas de investigación e innovación en buenas prácticas y producción más limpia, implementadas y documentadas por los sectores</t>
  </si>
  <si>
    <t>S.1.1.1.1</t>
  </si>
  <si>
    <t>% de iniciativas sectoriales de investgación e innovación en buenas prácticas y producción más limpia implementados y documentados.</t>
  </si>
  <si>
    <t>((# de iniciativas sectoriales de investgación e innovación en buenas prácticas y producción más limpia implementados y documentados) / (# de inciativas meta)) * 100.</t>
  </si>
  <si>
    <t>Iniciativas de investigación implementadas y documentadas</t>
  </si>
  <si>
    <t>S.1.1.2</t>
  </si>
  <si>
    <t>Iniciativas de investigación en temas referentes al aprovechamiento, la afectación de servicios ecosistémicos y la valoración de costos ambientales, apoyadas y apropiadas por los sectores</t>
  </si>
  <si>
    <t>S.1.1.2.1</t>
  </si>
  <si>
    <t>% de iniciativas de investigación en temas referentes al aprovechamiento, la afectación de servicios ecosistémicos y la valoración de costos ambientales,  apoyadas y apropiadas en los sectores.</t>
  </si>
  <si>
    <t>((# de iniciativas de investigación en temas referentes al aprovechamiento, la afectación de servicios ecosistémicos y la valoración de costos ambientales, apoyadas y apropiadas en los sectores / (# de áreas meta)) * 100.</t>
  </si>
  <si>
    <t>Iniciativas de investigación apoyadas y apropiadas por los sectores</t>
  </si>
  <si>
    <t xml:space="preserve">Prueba piloto de material estéril, residuo de minería : Se adelanto la trituración, disposición y compactación de material estéril residuo de la minería, para su aplicación sobre vías terciarias.  Se establecieron 1,6 kilómetros con un promedio de 0,20 metros y ancho variable entre 4,5 y 4,65 metros. Gracias esta prueba piloto se ha logrado extender la vía desde Llano grande y ha sido calificado como viable y exitoso. </t>
  </si>
  <si>
    <t>S2.  Componente: Estrategias para la corresponsabilidad ambiental sectorial</t>
  </si>
  <si>
    <t>S.2.1.1</t>
  </si>
  <si>
    <t>Acuerdos sectoriales activos y operando</t>
  </si>
  <si>
    <t>S.2.1.1.1</t>
  </si>
  <si>
    <t>% de acuerdos sectoriales activos y operando</t>
  </si>
  <si>
    <t>((# de acuerdos sectoriales activos y operando) / (# de acuerdos sectoriales meta)) * 100</t>
  </si>
  <si>
    <t>Acuerdo</t>
  </si>
  <si>
    <t xml:space="preserve">Se dio continuidad al desarrollo del Acuerdo sector ganadero cuenca alta del río Chinchiná, firmado en el año 2021, acuerdo sobre el cual se ha establecido un dialogo y trabajo en función de su refrendación, buscando la incorporación de otros actores del desarrollo ganadero del departamento. 
2)  Se estableció un acuerdo de voluntades con la Asociación Nacional de Industriales, - ANDI – firmado en noviembre de 2024, y sobre el cual se concertó un plan de acción conjunto para el año 2025. 
3) Se estructuro acuerdo en torno a la agenda de la Construcción Sostenible, el cual se encuentra en estudio para su protocolización por parte de los actores.  </t>
  </si>
  <si>
    <t>S.2.1.2</t>
  </si>
  <si>
    <t>Alianzas para la producción sostenible generadas e implementadas</t>
  </si>
  <si>
    <t>S.2.1.2.1</t>
  </si>
  <si>
    <t>% de alianzas territoriales para la producción sostenible generadas e implementadas.</t>
  </si>
  <si>
    <t>((# de alianzas territoriales para la producción sostenible generadas e implementadas) / (# de alianzas meta)) * 100.</t>
  </si>
  <si>
    <t>Alianza</t>
  </si>
  <si>
    <t>1) Nodo Regional de Cambio Climático Eje Cafeto 
2) Paisa Cultural Cafetero: Corpocaldas reporta las acciones y los recursos en materia ambiental del Plan de manejo y del programa de sostenibilidad del PCCC en el departamento de Caldas.</t>
  </si>
  <si>
    <t>S.2.1.3</t>
  </si>
  <si>
    <t>Empresas de la Región articulan incentivos tributarios para la conservación o generan cambios hacia tecnologías limpias</t>
  </si>
  <si>
    <t>S.2.1.3.1</t>
  </si>
  <si>
    <t>% de empresas de la región con incentivos tributarios aplicados para la conservación o cambios hacia tecnologías limpias.</t>
  </si>
  <si>
    <t>((# de empresas de la región con incentivos tributarios aplicados para la conservación o cambios hacia tecnologías limpias) / (# de empresas meta)) * 100</t>
  </si>
  <si>
    <t>Empresa</t>
  </si>
  <si>
    <t>S3  Componente: Prácticas de manejo limpias para mejorar el desempeño ambiental sectorial</t>
  </si>
  <si>
    <t>S.3.1.1</t>
  </si>
  <si>
    <t>Empresas con acciones de reconversión tecnológica y/o productiva implementadas.</t>
  </si>
  <si>
    <t>S.3.1.1.1</t>
  </si>
  <si>
    <t>% de empresas/productores con acciones de reconversión tecnológica y/o productiva implementadas..</t>
  </si>
  <si>
    <t>((# de empresas/productores con acciones de reconversión tecnológica y/o productiva implementadas) / (# de empresas meta)) * 100.</t>
  </si>
  <si>
    <t>S.3.1.2</t>
  </si>
  <si>
    <t>Instrumentos que incentiven el desempeño ambiental sectorial, diseñados e implementados.</t>
  </si>
  <si>
    <t>S.3.1.2.1</t>
  </si>
  <si>
    <t>% de instrumentos regionales que incentiven el desempeño ambiental sectorial diseñados e implementados.</t>
  </si>
  <si>
    <t>((# de instrumentos regionales que incentiven el desempeño ambiental sectorial diseñados e implementados) / (# de instrumentos meta)) * 100.</t>
  </si>
  <si>
    <t>Instrumento</t>
  </si>
  <si>
    <t xml:space="preserve">Acuerdo Sectorial en Ganaderia Sostenible, cuenca alta del Rio Chinchiná
Acuerdo Sectorial Industrial, gestion ambiental en empresas del sector Industrial </t>
  </si>
  <si>
    <t>S.3.1.3</t>
  </si>
  <si>
    <t>Los sectores económicos implementan programas de manejo de residuos sólidos, líquidos y gaseosos.</t>
  </si>
  <si>
    <t>S.3.1.3.1</t>
  </si>
  <si>
    <t>% de sectores económicos que implementan programas de manejo de residuos solidos, liquidos y gaseosos</t>
  </si>
  <si>
    <t>((# de sectores que implementan programas de manejo de residuos sólidos, líquidos y gaseosos) / (# de sectores meta)) * 100</t>
  </si>
  <si>
    <t>Sectores</t>
  </si>
  <si>
    <t xml:space="preserve">1) En conjunto con Camacol se ha abordado en el marco de la Agenda de la Construcción Sostenible, un trabajo articulado relacionado con el manejo de residuos de construcción y demolición (RCD). 
2) Con actores del sector minero, se abordó el trabajo sobre la prueba piloto para el manejo de material estéril residuo de la minería, para su aplicación como insumo para la adecuación de vías terciarias.  
3) En el marco de la agenda ganadera se impulsó programa de recolección de envases derivados del uso de insumos químicos para el desarrollo agrícola y pecuario.  
4) Con el sector industrial y bajo el impulso de la agenda sectorial con Industriales, se implementaron acciones en torno al programa de manejo de residuos posconsumo </t>
  </si>
  <si>
    <t>S.3.1.4</t>
  </si>
  <si>
    <t xml:space="preserve">Las empresas incorporan la valoracion de los costos ambientales en su estructura financiera </t>
  </si>
  <si>
    <t>S.3.1.4.1</t>
  </si>
  <si>
    <t>% de empresas que implementan acciones de prevención, corrección, mitigación y compensación de acuerdo con la valoración de los costos ambientales.</t>
  </si>
  <si>
    <t>((# de empresas que implementan acciones de prevención, corrección, mitigación y compensación de acuerdo con la valoración de los costos ambientales) / (# de empresas meta)) * 100.</t>
  </si>
  <si>
    <t>Empresas</t>
  </si>
  <si>
    <t>S4.  Componente: Negocios verdes como estrategia de desarrollo</t>
  </si>
  <si>
    <t>S.4.1.1</t>
  </si>
  <si>
    <t xml:space="preserve">Nuevos negocios verdes establecidos en el departamento de Caldas. </t>
  </si>
  <si>
    <t>S.4.1.1.1</t>
  </si>
  <si>
    <t>% de negociso verdes establecidos.</t>
  </si>
  <si>
    <t>((# de negociso verdes establecidos) / (# de negocios meta)) * 100.</t>
  </si>
  <si>
    <t>Negocios verdes</t>
  </si>
  <si>
    <t>Verificación de 12 nuevos Negocios Verdes en el marco de la alianza del proyecto Green Pymes Alliance de la Cámara de Comercio de Manizales.
1) BIKE IS PASSION 2) SANBAHOO 3) BANK OF TIERRAS DE COLOMBIA SAS - (BTC) 4) OPERADORA TURÍSTICA GEO -KUNTUR SAS 5) GRANEAO DESPENSA 6) CAUCHOSOL DE MANIZALES S.A.S 7) ALFAVERDE S.A.S BIC 8) EXPORLOOFAH S.A.S 9) GEPROY INGENIERIA S.A.S 10) RED PLANET TELECOMUNICACIONES S.A.S. 11) SOMOS REGIONES S.A.S 12) PARQUE DE LA FRUTA S.A.S</t>
  </si>
  <si>
    <t>S.4.1.2</t>
  </si>
  <si>
    <t>Negocios verdes establecidos en el departamento de Caldas, se han fortalecido</t>
  </si>
  <si>
    <t>S.4.1.2.1</t>
  </si>
  <si>
    <t>% de negocios verdes cumpliendo requisitos y fortalecidos.</t>
  </si>
  <si>
    <t>((# de negocios verdes cumpliendo requisitos y fortalecidos) /# de negocios verdes meta)) * 100.</t>
  </si>
  <si>
    <t>Negocios verdes existentes</t>
  </si>
  <si>
    <r>
      <t xml:space="preserve">En la vigencia del año 2024 se realizó fortalecimiento a 11 Negocios Verdes a través del contrato MC-012-2024, con el cual se brindó el apoyo para la asistencia, permanencia y participación de los empresarios en el evento La Conferencia de las Partes COP16.
1) Hacienda la Tentación S.A.S - Impact Partnes 2) SOAN LABORATORIOS S.A 3) Kua Lab S.A.S BIC 4) Doña Chus 5) Milenaria 6) Ecoloma 7) Café Morrogacho 8) Hda El Bosque Lodge &amp; Special Birds Habitat 9) Asociación Indígena de Cafeteros (Café Lomaprieta 10) Mano Verde S.A.S BIC 11) Asociación de artesanos indígenas de Caldas (Sinifaná)
</t>
    </r>
    <r>
      <rPr>
        <b/>
        <sz val="11"/>
        <color theme="1"/>
        <rFont val="Aptos Narrow"/>
        <family val="2"/>
        <scheme val="minor"/>
      </rPr>
      <t xml:space="preserve">Nota: </t>
    </r>
    <r>
      <rPr>
        <sz val="11"/>
        <color theme="1"/>
        <rFont val="Aptos Narrow"/>
        <family val="2"/>
        <scheme val="minor"/>
      </rPr>
      <t>Son</t>
    </r>
    <r>
      <rPr>
        <b/>
        <sz val="11"/>
        <color theme="1"/>
        <rFont val="Aptos Narrow"/>
        <family val="2"/>
        <scheme val="minor"/>
      </rPr>
      <t xml:space="preserve"> </t>
    </r>
    <r>
      <rPr>
        <sz val="11"/>
        <color theme="1"/>
        <rFont val="Aptos Narrow"/>
        <family val="2"/>
        <scheme val="minor"/>
      </rPr>
      <t>65</t>
    </r>
    <r>
      <rPr>
        <b/>
        <sz val="11"/>
        <color theme="1"/>
        <rFont val="Aptos Narrow"/>
        <family val="2"/>
        <scheme val="minor"/>
      </rPr>
      <t xml:space="preserve"> </t>
    </r>
    <r>
      <rPr>
        <sz val="11"/>
        <color theme="1"/>
        <rFont val="Aptos Narrow"/>
        <family val="2"/>
        <scheme val="minor"/>
      </rPr>
      <t>Negocios Verdes fortalecidos en Caldas de los cuales solo se trabajaron con 11 en el 2024 con recursos propios.</t>
    </r>
  </si>
  <si>
    <t>% DE AVANCE COMPONENTE 2024</t>
  </si>
  <si>
    <r>
      <rPr>
        <b/>
        <sz val="11"/>
        <color theme="1"/>
        <rFont val="Aptos Narrow"/>
        <family val="2"/>
        <scheme val="minor"/>
      </rPr>
      <t>1) Red de monitoreo de los vertebrados de Caldas: 100%</t>
    </r>
    <r>
      <rPr>
        <sz val="11"/>
        <color theme="1"/>
        <rFont val="Aptos Narrow"/>
        <family val="2"/>
        <scheme val="minor"/>
      </rPr>
      <t xml:space="preserve">
En años anteriores se inició con el establecimiento de una red de monitoreo de los vertebrados de Caldas generando una línea base para al menos cuatro puntos de la red
</t>
    </r>
    <r>
      <rPr>
        <b/>
        <sz val="11"/>
        <color theme="1"/>
        <rFont val="Aptos Narrow"/>
        <family val="2"/>
        <scheme val="minor"/>
      </rPr>
      <t xml:space="preserve">
2) Fototrampeo: 100%</t>
    </r>
    <r>
      <rPr>
        <sz val="11"/>
        <color theme="1"/>
        <rFont val="Aptos Narrow"/>
        <family val="2"/>
        <scheme val="minor"/>
      </rPr>
      <t xml:space="preserve">
Durante el año, se utilizó el fototrampeo como una herramienta muy útil para el estudio de especies difíciles de observar directamente como los grandes carnívoros y en general para el estudio de toda la biodiversidad así como del estudio del comportamiento de especies en ecosistemas naturales y transformados, permitiendo acercar la Corporación a las comunidades a través del conocimiento de su entorno, y generando apropiación de su biodiversidad, en este orden, durante el año se instalaron cámaras trampa en el municipio de </t>
    </r>
    <r>
      <rPr>
        <b/>
        <sz val="11"/>
        <color theme="1"/>
        <rFont val="Aptos Narrow"/>
        <family val="2"/>
        <scheme val="minor"/>
      </rPr>
      <t>Villamaría, Norcasia, Aguadas, y Marulanda</t>
    </r>
    <r>
      <rPr>
        <sz val="11"/>
        <color theme="1"/>
        <rFont val="Aptos Narrow"/>
        <family val="2"/>
        <scheme val="minor"/>
      </rPr>
      <t>; generando información  acerca de las especies presentes y su comportamiento. Igualmente, esta herramienta ha generado información muy valiosa para el manejo y la atención de conflictos, facilitando identificar, documentar y entender las interacciones negativas de los grandes felinos con los sistemas productivos pecuarios, así como generar escenarios de educación y sensibilización en relación con las especies en conflicto.</t>
    </r>
  </si>
  <si>
    <t>En el año 2022 se adelantó la caracterización de las estrategias complementarias de conservación de los 27 Municipios, en la vigencia se adelantaron actividades de actualización de algunos municipios segun el seguiente registro:
En el 2024 se logró el registro de cinco (5)  RNSC gestionadas en el marco del proyecto de las OEC y que se presentan a continuación. 1) Colina de Cristal – Finca El Clavo en Villamaría 2) Los Guaduales en Villamaría 3) Reserva Ecoturística Villa Diosa en Samaná 4) Los Achiles refugio de Abejas Nativas La Dordada 5) La Esmeralda en Manizales</t>
  </si>
  <si>
    <t>% Aporte PGAR  año 2024</t>
  </si>
  <si>
    <t>SEGUIMIENTO A METAS DEL PLAN DE GESTIÓN AMBIENTAL REGIONAL - PGAR 2020 - 2031</t>
  </si>
  <si>
    <t>INFORME DE GESTIÓN VIGENCIA 2024 - PLAN DE ACCION 2024-2027</t>
  </si>
  <si>
    <t>Durante del periodo se atendieron 229 conflictos relacionados con la fauna silvestre siendo los más críticos y recurrentes los generados por las zarigüeyas.
Así mismo, durante este periodo, la interacción negativa con fauna silvestre que tuvo mayor visibilidad, atención y tiempo por parte de Corpocaldas, fue la presentada por el Puma concolor en la vereda Montaño, del municipio de Villamaria, Corpocaldas oriento acciones enfocadas en actividades orientadas al ahuyentamiento de la especie y a la implementación de sistemas excluyentes en el sistema productivo. A partir de este caso se actualizo el protocolo de atención de Interacciones negativas con grandes felinos formulado por Corpocaldas en el 2014. 
Otro de los conflictos es el presentado por las garzas del ganado (Bubulcus ibis), se ha realizado monitoreos poblacionales por parte de la corporación y acompañamientos en las brigadas de ahuyentamiento</t>
  </si>
  <si>
    <t>1) Plan de Manejo Complejo de Paramos Los Nevados. 
2) Plan de manejo de la Reserva Forestal protectora Tarcará
3) Plan de manejo del Distrito de Manejo Integrado Charca de Guarinocito.
4) RF. Bosques de la CHEC
5)  RF. Rio Blanco</t>
  </si>
  <si>
    <t xml:space="preserve">Proyectos Ciudadanos de Educación Ambiental - PROCEDA 
Incorporación del enfoque de género  y diferencial
Fortalecimiento de los 27 Cidea municipales del departamento
Fortalecimiento de las capacidades de los actores sociales que participan en la Red de Maestros líderes PRAE de Caldas
Presentación y entrega del proyecto formulado a la asociación. Pertenecientes a la Asociación de Personas con Diversidad Funcional ASOPDIVER.
</t>
  </si>
  <si>
    <r>
      <rPr>
        <b/>
        <sz val="11"/>
        <color theme="1"/>
        <rFont val="Aptos Narrow"/>
        <family val="2"/>
        <scheme val="minor"/>
      </rPr>
      <t xml:space="preserve">1. Agenda Ambiental Indigena: </t>
    </r>
    <r>
      <rPr>
        <sz val="11"/>
        <color theme="1"/>
        <rFont val="Aptos Narrow"/>
        <family val="2"/>
        <scheme val="minor"/>
      </rPr>
      <t xml:space="preserve">Se han realizado acciones desde el Enfoque Diferencial Étnico en participación comunitaria para la gestión ambiental y medidas de adaptación y mitigación del cambio climático, fortaleciendo procesos propios, el buen vivir y el cuidado de la madre tierra, desde los usos y costumbres del pueblo indígena Embera Chamí del departamento de Caldas.
</t>
    </r>
    <r>
      <rPr>
        <b/>
        <sz val="11"/>
        <color theme="1"/>
        <rFont val="Aptos Narrow"/>
        <family val="2"/>
        <scheme val="minor"/>
      </rPr>
      <t>2. Mesa Ambiental Afrocaldense:</t>
    </r>
    <r>
      <rPr>
        <sz val="11"/>
        <color theme="1"/>
        <rFont val="Aptos Narrow"/>
        <family val="2"/>
        <scheme val="minor"/>
      </rPr>
      <t xml:space="preserve"> Realización de acciones Diferenciales Étnicas que promuevan el uso sostenible de la Biodiversidad y sus servicios ecosistémicos, gestión del cambio climático, PRAES, PROCEDAS y el fortalecimiento en el relacionamiento institucional con comunidades Negras, Afrocolombianas, Raizales y Palenqueras-NARP del departamento de Caldas.
</t>
    </r>
    <r>
      <rPr>
        <b/>
        <sz val="11"/>
        <color theme="1"/>
        <rFont val="Aptos Narrow"/>
        <family val="2"/>
        <scheme val="minor"/>
      </rPr>
      <t>3. Nodo Regional de Cambio Climático:</t>
    </r>
    <r>
      <rPr>
        <sz val="11"/>
        <color theme="1"/>
        <rFont val="Aptos Narrow"/>
        <family val="2"/>
        <scheme val="minor"/>
      </rPr>
      <t xml:space="preserve">
</t>
    </r>
    <r>
      <rPr>
        <b/>
        <sz val="11"/>
        <color theme="1"/>
        <rFont val="Aptos Narrow"/>
        <family val="2"/>
        <scheme val="minor"/>
      </rPr>
      <t xml:space="preserve">4. Consejo Territorial de Salud Ambietal: </t>
    </r>
    <r>
      <rPr>
        <sz val="11"/>
        <color theme="1"/>
        <rFont val="Aptos Narrow"/>
        <family val="2"/>
        <scheme val="minor"/>
      </rPr>
      <t xml:space="preserve">Se particiá desde el direccionamiento de Corpocaldas desde la mesa de cambio climático y calidad del aire.
</t>
    </r>
    <r>
      <rPr>
        <b/>
        <sz val="11"/>
        <color theme="1"/>
        <rFont val="Aptos Narrow"/>
        <family val="2"/>
        <scheme val="minor"/>
      </rPr>
      <t>5. Paisaje Cultural Cafetero:</t>
    </r>
    <r>
      <rPr>
        <sz val="11"/>
        <color theme="1"/>
        <rFont val="Aptos Narrow"/>
        <family val="2"/>
        <scheme val="minor"/>
      </rPr>
      <t xml:space="preserve"> Corpocaldas reporta las acciones y los recursos en materia ambiental del Plan de manejo y del programa de sostenibilidad del PCCC en el departamento de Caldas.
</t>
    </r>
    <r>
      <rPr>
        <b/>
        <sz val="11"/>
        <color theme="1"/>
        <rFont val="Aptos Narrow"/>
        <family val="2"/>
        <scheme val="minor"/>
      </rPr>
      <t xml:space="preserve">6). </t>
    </r>
    <r>
      <rPr>
        <sz val="11"/>
        <color theme="1"/>
        <rFont val="Aptos Narrow"/>
        <family val="2"/>
        <scheme val="minor"/>
      </rPr>
      <t xml:space="preserve">En el proceso de asesorar y acompañar a 7 </t>
    </r>
    <r>
      <rPr>
        <b/>
        <sz val="11"/>
        <color theme="1"/>
        <rFont val="Aptos Narrow"/>
        <family val="2"/>
        <scheme val="minor"/>
      </rPr>
      <t xml:space="preserve">Consejos Municipales de Gestión del Riesgo de Desastres de Caldas </t>
    </r>
    <r>
      <rPr>
        <sz val="11"/>
        <color theme="1"/>
        <rFont val="Aptos Narrow"/>
        <family val="2"/>
        <scheme val="minor"/>
      </rPr>
      <t>(Samaná, Aranzazu, Neira, Pensilvania, Filadelfia, Riosucio, la Dorada) y a los</t>
    </r>
    <r>
      <rPr>
        <b/>
        <sz val="11"/>
        <color theme="1"/>
        <rFont val="Aptos Narrow"/>
        <family val="2"/>
        <scheme val="minor"/>
      </rPr>
      <t xml:space="preserve"> 7) Grupos Locales del Clima </t>
    </r>
    <r>
      <rPr>
        <sz val="11"/>
        <color theme="1"/>
        <rFont val="Aptos Narrow"/>
        <family val="2"/>
        <scheme val="minor"/>
      </rPr>
      <t>de las instituciones educativas para el fortalecimiento de la cultura de la prevención y la gestión integral del Cambio Climático, se logró avanzar en los procesos de acompañamiento a los G.L.C. (Grupos Locales del clima) y a los CMGRD (Comités Municipales de Gestión del Riesgo de Desastres) que se reunieron durante la vigencia. La estrategia de articulación se llevó a cabo a través del diálogo de saberes con los distintos coordinadores, lo que permitió avanzar en los procesos con los diversos grupos. Además, la implementación de los respectivos talleres facilitó espacios de reflexión para los participantes, abordando temas como la adaptación al cambio climático, el conocimiento del riesgo en los territorios y la importancia de los sistemas de alertas tempranas. Durante estos encuentros, también se socializó el PIGCC (Plan Integral de Gestión del Cambio Climático) del departamento, la construcción de boletines climatológicos y su divulgación en las redes de los municipios priorizado</t>
    </r>
  </si>
  <si>
    <t>Realizar estudios de biodiversidad y servicios ecosistémicos para actualizar la línea base del departamento
Ampliar el conocimiento hidrogeologico de la región centro sur del departamento de Caldas</t>
  </si>
  <si>
    <t xml:space="preserve">Realizar estudios tendientes a la caracterización de la degradación de suelos </t>
  </si>
  <si>
    <t xml:space="preserve">Formular planes de acción de microcuencas abastecedoras de acueductos (ABACOS) </t>
  </si>
  <si>
    <t>Consolidar y operar la red de monitoreo de fauna silvestre en ecosistemas naturales y transformados</t>
  </si>
  <si>
    <t xml:space="preserve">Realizar análisis de efectividad de áreas protegidas </t>
  </si>
  <si>
    <t>Desarrollar programa de monitoreo participativo en torno a la biodiversidad y los servicios ecosistemicos</t>
  </si>
  <si>
    <t>Implementar otras estrategias de conservación  y  apoyar la declaratoria de las  Reservas Naturales de la Sociedad Civil</t>
  </si>
  <si>
    <t>Declarar o ampliar áreas protegidas en el departamento de Caldas</t>
  </si>
  <si>
    <t>Implementar planes de manejo para prevenir, controlar y manejar especies invasoras de flora
Implementar planes de manejo y acciones para la conservación de especies amenazadas de flora
Diseñar e Implementar una estrategia para prevención y control de la casería, el trafico y tenencia ilegal de fauna silvestre
Desarrollar acciones para la conservación de especies amenazadas, endémicas y focales con y sin plan de manejo
Desarrollar monitoreo de los animales liberados y rehabilitados en Corpocaldas</t>
  </si>
  <si>
    <t xml:space="preserve">Implementar estrátegias de incentivos para la conservación de la biodiversidad y sus servicios ecosistémicos </t>
  </si>
  <si>
    <t xml:space="preserve">Restaurar áreas de especial importancia ambiental para la conservación de la biodiversidad y sus servicios ecosistemicos </t>
  </si>
  <si>
    <t xml:space="preserve">Implementar acciones de los planes de manejo de áreas protegidas y ecosistemas estrátegicos </t>
  </si>
  <si>
    <t>Prevenir y controlar la contaminación hídrica (saneamiento básico rural)
Prevenir y controlar la contaminación hídrica (saneamiento básico urbano)
Ejecutar acciones priorizadas en la agenda ambiental Indígena, los acuerdos de consulta previa y los compromisos de sentencias 
Ejecutar acciones priorizadas en la agenda ambiental NARP</t>
  </si>
  <si>
    <t>Realizar estudios de calidad de aire
Generar y divulgar información y conocimiento sobre riesgos que afecten la oferta y disponibilidad del recurso hídrico, la calidad del aíre y ruido.</t>
  </si>
  <si>
    <t xml:space="preserve">Apoyar la implementación de proyectos en el marco de los PGIRS </t>
  </si>
  <si>
    <t>Generar y divulgar información y conocimiento sobre riesgos que afecten la oferta y disponibilidad del recurso hídrico, la calidad del aíre y ruido.</t>
  </si>
  <si>
    <t xml:space="preserve">Atender los conflictos reportados por fauna
Desarrollar acciones para prevenir, controlar y manejar especies exóticas e invasoras de fauna con y sin plan de manejo </t>
  </si>
  <si>
    <t>Implementar el programa de educación ambiental establecido para la vigencia 2024 - 2027</t>
  </si>
  <si>
    <t>Desarrollar proyectos de apropiación social del conocimiento socioambiental</t>
  </si>
  <si>
    <t>Fortalecer los procesos y escenarios de participación ciudadana para garantizar el derecho a la participación, el acceso a la Justicia Ambiental, y el acceso a la información para la incidencia en las decisiones ambientales del territorio (ACUERDO DE ESCAZÚ).</t>
  </si>
  <si>
    <t>Acompañar a las instancias de veeduría ciudadana e implementar estrategias en torno a mecanismos de control social para el mejoramiento de la gestión pública</t>
  </si>
  <si>
    <t>Implementar estrategias de diálogo y concertación intersectorial y multisectorial para el manejo de los conflictos socioambientales priorizados</t>
  </si>
  <si>
    <t xml:space="preserve">Apoyar la Gestion de Plataformas colaborativas </t>
  </si>
  <si>
    <t>Implementar estrátegias de incentivos para la conservación de la biodiversidad y sus servicios ecosistémicos 
Fortalecer la Formulación y Gestión de Proyectos en la Corporación</t>
  </si>
  <si>
    <t>Asegurar la operatividad de los CAV de Flora 
Asegurar la operatividad de los CAV de Fauna de Corpocaldas 
Formular y ejecutar un plan que asegure la modernización y operatividad del Laboratorio ambiental
Mejorar el porcentaje de implementación del modelo integrado de planeación y gestión
Formular y ejecutar un plan que asegure la modernización y operatividad del Laboratorio de suelos</t>
  </si>
  <si>
    <t>Adelantar proyectos de Investigación Desarrollo e Innovación I+D+I en asuntos ambientales sectoriales
Diseñar e implementar agenda de colaboración con instituciones de Educacion Superior y Centros/Institutos de Investigación</t>
  </si>
  <si>
    <t>Garantizar el funcionamiento del Sistema Información Ambiental</t>
  </si>
  <si>
    <t>Ampliar y garantizar la operación y el mantenimiento de las  redes de monitoreo</t>
  </si>
  <si>
    <t xml:space="preserve">Adoptar instrumentos de  planificación ambiental 
Formular o actualizar instrumentos de  planificación ambiental 
Formular planes de acción de microcuencas abastecedoras de acueductos (ABACOS) </t>
  </si>
  <si>
    <t>Revisar y ajustar las determinantes ambientales para el ordenamiento territorial de acuerdo con las dinámicas normativas y las condiciones del bioterritorio
Acotar rondas hidricas para corrientes priorizadas de Caldas</t>
  </si>
  <si>
    <t>Realizar asistencia tecnica a las entidades territoriales en la incorporación de las determinantes ambientales en los instrumentos de Ordenamiento  Territorial
Apoyar a los entes territoriales en la   formulación y/o actualización de los Planes de Gestión Integral de Residuos Sólidos</t>
  </si>
  <si>
    <t xml:space="preserve">Formular o actualizar instrumentos de  planificación ambiental </t>
  </si>
  <si>
    <t>Apoyar la implementacion del Plan de Gestión Integral de Residuos Peligrosos - RESPEL</t>
  </si>
  <si>
    <t>Realizar seguimiento a la aplicación de las determinantes ambientales en el Ordenamiento Territorial
Evaluar la incorporación de las determinantes ambientales en el proceso de concertación ambiental de los instrumentos de ordenamiento territorial</t>
  </si>
  <si>
    <t xml:space="preserve">Actualizar e implementar acciones de las agendas ambientales sectoriales </t>
  </si>
  <si>
    <t>Realizar seguimiento a la aplicación de las determinantes ambientales en el Ordenamiento Territorial</t>
  </si>
  <si>
    <t>Desarrollar acciones comunitarias y sectoriales en torno a la gestión, conocimiento y reducción de riesgos ambientales en el territorio</t>
  </si>
  <si>
    <t>Desarrollar estudios y diseños para el conocimiento de los diferentes riesgos ambientales del Departamento</t>
  </si>
  <si>
    <t>Realizar analisis de los efectos de la variabilidad y el cambio climático en el departamento, generando insumos para la toma de decisiones</t>
  </si>
  <si>
    <t xml:space="preserve">Implementar medidas estructurales (obras de ingeniería y Soluciones Basadas en la Naturaleza - SBN) para la reducción del riesgo de desastres </t>
  </si>
  <si>
    <t>Desarrollar acciones comunitarias y sectoriales en torno a la gestión, conocimiento y reducción de riesgos ambientales en el territorio
Mantener las medidas de reducción del riesgo (Programa Guardianes)</t>
  </si>
  <si>
    <t>Implementar medidas de manejo, remediación y recuperación ambiental desarrolladas en ecosistemas afectados por emergencias (considerando la guía de Evaluación de Daños Ambientales - EDANA)</t>
  </si>
  <si>
    <t>Impulsar a los sectores a la medición de huella de carbono 
Realizar acciones de reducción de Gases Efecto Invernadero - GEI en el sector ambiente
Implementar proyectos de forestería comunitaria con bonos de carbono</t>
  </si>
  <si>
    <t>Implementar acciones climáticas asociadas al PIGCC en los municipios del departamento de Caldas</t>
  </si>
  <si>
    <t>Adelantar un estudio de caracterización sobre sistemas locales de cosecha y aprovechamiento de agua lluvia y el potencial de la incorporación de su uso doméstico , comercial e industrial como mecanismo de adaptación al cambio climático y de aporte al ahorro y uso eficiente del recurso hídrico
Actualizar e implementar acciones de las agendas ambientales sectoriales 
Fortalecer la Formulación y Gestión de Proyectos en la Corporación</t>
  </si>
  <si>
    <t xml:space="preserve">Apoyar la gestión del Programa de sostenibilidad del Paisaje Cultural Cafetero PCCC 
Apoyar la Gestion de Plataformas colaborativas 
Ejecutar acciones priorizadas en la agenda ambiental Indígena, los acuerdos de consulta previa y los compromisos de sentencias </t>
  </si>
  <si>
    <t>Asistir técnicamente a los negocios verdes para su consolidación incluye verificación y asesoría</t>
  </si>
  <si>
    <t xml:space="preserve">
Realizar cobertura del seguimiento (Documental, con visita o espacial) a los expedientes activos para cada uno de los trámites competencia de la entidad.
</t>
  </si>
  <si>
    <t>Evaluar las solicitudes de permisos y licencias ambientales  en los tiempos establecidos en la normatividad ambiental vigente.
Gestión jurídica a los trámites y/o permisos ambientales priorizados en la entidad</t>
  </si>
  <si>
    <t>Realizar inventario  de usuarios del recurso hídrico para el registro y/o legalizacion en subzonas hidrográficas priorizadas
Resolver técnicamente los diferentes trámites y permisos que se tienen como pasivos con corte a vigencia 2023</t>
  </si>
  <si>
    <r>
      <rPr>
        <sz val="10"/>
        <rFont val="Arial"/>
        <family val="2"/>
      </rPr>
      <t xml:space="preserve">Restaurar áreas de especial importancia ambiental para la conservación de la biodiversidad y sus servicios ecosistemicos </t>
    </r>
    <r>
      <rPr>
        <sz val="10"/>
        <color rgb="FF000000"/>
        <rFont val="Arial"/>
        <family val="2"/>
      </rPr>
      <t xml:space="preserve">
Implementar proyecto de desarrollo forestal sostenible
Apoyar proyectos de uso sostenible de la biodiversidad y sus servicios ecosistemicos  
Impulsar el desarrollo de sistemas regenerativos de producción agrícola y pecuaria agroecológica, como soporte de la recuperación de la biodiversidad, los suelos y la conectividad funcional.</t>
    </r>
  </si>
  <si>
    <t xml:space="preserve">Desarrollar proyectos de apropiación social del conocimiento socioambiental
Actualizar e implementar acciones de las agendas ambientales sectoriales 
</t>
  </si>
  <si>
    <t>Fortalecer los procesos y escenarios de participación ciudadana para garantizar el derecho a la participación, el acceso a la Justicia Ambiental, y el acceso a la información para la incidencia en las decisiones ambientales del territorio (ACUERDO DE ESCAZÚ).
Desarrollar proyectos de apropiación social del conocimiento socioambiental</t>
  </si>
  <si>
    <t>Ejecutar el plan estratégico en Tecnología de la información y las comunicaciones 
Garantizar el funcionamiento del Sistema Información Ambiental</t>
  </si>
  <si>
    <t>Diseñar e implementar agenda de colaboración con instituciones de Educacion Superior y Centros/Institutos de Investigación
Garantizar el funcionamiento del Sistema Información Ambiental</t>
  </si>
  <si>
    <t xml:space="preserve">Desarrollar acciones comunitarias y sectoriales en torno a la gestión, conocimiento y reducción de riesgos ambientales en el territorio
</t>
  </si>
  <si>
    <t>Adelantar proyectos de Investigación Desarrollo e Innovación I+D+I en asuntos ambientales sectoriales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</si>
</sst>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font>
    <font>
      <b/>
      <sz val="12"/>
      <name val="Arial"/>
      <family val="2"/>
    </font>
    <font>
      <sz val="10"/>
      <name val="Arial"/>
      <family val="2"/>
    </font>
    <font>
      <sz val="11"/>
      <color rgb="FF000000"/>
      <name val="Calibri"/>
      <family val="2"/>
    </font>
    <font>
      <b/>
      <sz val="10"/>
      <name val="Arial"/>
      <family val="2"/>
    </font>
    <font>
      <sz val="9"/>
      <name val="Arial"/>
      <family val="2"/>
    </font>
    <font>
      <b/>
      <sz val="20"/>
      <color theme="1"/>
      <name val="Aptos Narrow"/>
      <family val="2"/>
      <scheme val="minor"/>
    </font>
    <font>
      <b/>
      <sz val="20"/>
      <name val="Arial"/>
      <family val="2"/>
    </font>
    <font>
      <sz val="11"/>
      <name val="Aptos Narrow"/>
      <family val="2"/>
      <scheme val="minor"/>
    </font>
    <font>
      <sz val="12"/>
      <color theme="1"/>
      <name val="Aptos Narrow"/>
      <family val="2"/>
      <scheme val="minor"/>
    </font>
    <font>
      <sz val="10"/>
      <color rgb="FF000000"/>
      <name val="Arial"/>
      <family val="2"/>
    </font>
    <font>
      <sz val="9"/>
      <color rgb="FF000000"/>
      <name val="Arial"/>
      <family val="2"/>
    </font>
    <font>
      <sz val="11"/>
      <color rgb="FF000000"/>
      <name val="Aptos Narrow"/>
      <family val="2"/>
      <scheme val="minor"/>
    </font>
    <font>
      <sz val="9"/>
      <color theme="1"/>
      <name val="Arial"/>
      <family val="2"/>
    </font>
    <font>
      <sz val="9"/>
      <color indexed="81"/>
      <name val="Tahoma"/>
      <family val="2"/>
    </font>
    <font>
      <sz val="9"/>
      <color rgb="FF000000"/>
      <name val="Tahoma"/>
      <family val="2"/>
    </font>
  </fonts>
  <fills count="3">
    <fill>
      <patternFill patternType="none"/>
    </fill>
    <fill>
      <patternFill patternType="gray125"/>
    </fill>
    <fill>
      <patternFill patternType="solid">
        <fgColor them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9" fontId="1" fillId="0" borderId="0" applyFont="0" applyFill="0" applyBorder="0" applyAlignment="0" applyProtection="0"/>
    <xf numFmtId="0" fontId="6" fillId="0" borderId="0"/>
    <xf numFmtId="0" fontId="12" fillId="0" borderId="0"/>
    <xf numFmtId="0" fontId="1" fillId="0" borderId="0"/>
  </cellStyleXfs>
  <cellXfs count="99">
    <xf numFmtId="0" fontId="0" fillId="0" borderId="0" xfId="0"/>
    <xf numFmtId="0" fontId="3" fillId="0" borderId="0" xfId="0" applyFont="1"/>
    <xf numFmtId="0" fontId="4" fillId="0" borderId="0" xfId="0" applyFont="1" applyAlignment="1">
      <alignment horizontal="left" vertical="top"/>
    </xf>
    <xf numFmtId="0" fontId="5" fillId="0" borderId="0" xfId="0" applyFont="1" applyAlignment="1">
      <alignment vertical="center" wrapText="1"/>
    </xf>
    <xf numFmtId="0" fontId="5" fillId="0" borderId="0" xfId="2"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wrapText="1"/>
    </xf>
    <xf numFmtId="0" fontId="5" fillId="0" borderId="0" xfId="0" applyFont="1" applyAlignment="1">
      <alignment horizontal="left" vertical="center" wrapText="1"/>
    </xf>
    <xf numFmtId="0" fontId="5" fillId="0" borderId="0" xfId="0" applyFont="1"/>
    <xf numFmtId="0" fontId="5" fillId="0" borderId="0" xfId="0" applyFont="1" applyAlignment="1">
      <alignment horizontal="justify" vertical="center" wrapText="1"/>
    </xf>
    <xf numFmtId="0" fontId="5" fillId="0" borderId="0" xfId="0" applyFont="1" applyAlignment="1">
      <alignment vertical="center"/>
    </xf>
    <xf numFmtId="9" fontId="5" fillId="0" borderId="0" xfId="2" applyNumberFormat="1"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5" fillId="0" borderId="1" xfId="2" applyFont="1" applyBorder="1" applyAlignment="1">
      <alignment horizontal="left" vertical="center" wrapText="1"/>
    </xf>
    <xf numFmtId="164" fontId="0"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0" fillId="0" borderId="1" xfId="0" applyNumberFormat="1" applyBorder="1" applyAlignment="1">
      <alignment horizontal="center" vertical="center"/>
    </xf>
    <xf numFmtId="9" fontId="0" fillId="0" borderId="1" xfId="0" applyNumberFormat="1" applyBorder="1" applyAlignment="1">
      <alignment horizontal="center" vertical="center" wrapText="1"/>
    </xf>
    <xf numFmtId="9" fontId="5" fillId="0" borderId="1" xfId="0" applyNumberFormat="1" applyFont="1" applyBorder="1" applyAlignment="1">
      <alignment vertical="center" wrapText="1"/>
    </xf>
    <xf numFmtId="0" fontId="5" fillId="0" borderId="1" xfId="0" applyFont="1" applyBorder="1" applyAlignment="1">
      <alignment horizontal="left" vertical="center" wrapText="1"/>
    </xf>
    <xf numFmtId="3"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164" fontId="0" fillId="0" borderId="1" xfId="1" applyNumberFormat="1" applyFont="1" applyFill="1" applyBorder="1" applyAlignment="1">
      <alignment horizontal="center" vertical="center"/>
    </xf>
    <xf numFmtId="164" fontId="0" fillId="0" borderId="1" xfId="1" applyNumberFormat="1" applyFont="1" applyFill="1" applyBorder="1" applyAlignment="1">
      <alignment horizontal="center" vertical="center" wrapText="1"/>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1"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13"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9" fillId="0" borderId="1" xfId="0" applyNumberFormat="1" applyFont="1" applyBorder="1" applyAlignment="1">
      <alignment horizontal="center" vertical="center"/>
    </xf>
    <xf numFmtId="9" fontId="0" fillId="0" borderId="0" xfId="0" applyNumberForma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11" fillId="0" borderId="1" xfId="0" applyFont="1" applyBorder="1" applyAlignment="1">
      <alignment vertical="center" wrapText="1"/>
    </xf>
    <xf numFmtId="0" fontId="0" fillId="0" borderId="1" xfId="0" applyBorder="1" applyAlignment="1">
      <alignment vertical="center"/>
    </xf>
    <xf numFmtId="0" fontId="11" fillId="0" borderId="1" xfId="0" applyFont="1" applyBorder="1" applyAlignment="1">
      <alignment horizontal="left" vertical="center" wrapText="1"/>
    </xf>
    <xf numFmtId="9" fontId="0" fillId="0" borderId="1" xfId="1" applyFont="1" applyFill="1" applyBorder="1" applyAlignment="1">
      <alignment horizontal="center" vertical="center" wrapText="1"/>
    </xf>
    <xf numFmtId="0" fontId="0" fillId="0" borderId="0" xfId="0" applyAlignment="1">
      <alignment vertical="center"/>
    </xf>
    <xf numFmtId="0" fontId="15" fillId="0" borderId="1" xfId="0" applyFont="1" applyBorder="1" applyAlignment="1">
      <alignment horizontal="left" vertical="center" wrapText="1"/>
    </xf>
    <xf numFmtId="0" fontId="0" fillId="2" borderId="0" xfId="0" applyFill="1"/>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9"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0" fontId="0" fillId="2" borderId="1" xfId="0" applyFill="1" applyBorder="1" applyAlignment="1">
      <alignment horizontal="center" vertical="center"/>
    </xf>
    <xf numFmtId="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0"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xf>
    <xf numFmtId="9"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wrapText="1"/>
    </xf>
    <xf numFmtId="9" fontId="0" fillId="2" borderId="1" xfId="0" applyNumberFormat="1" applyFill="1" applyBorder="1" applyAlignment="1">
      <alignment horizontal="center" vertical="center"/>
    </xf>
    <xf numFmtId="10" fontId="11" fillId="0" borderId="1" xfId="1" applyNumberFormat="1" applyFont="1" applyBorder="1" applyAlignment="1">
      <alignment horizontal="center" vertical="center" wrapText="1"/>
    </xf>
    <xf numFmtId="10" fontId="11" fillId="2" borderId="1" xfId="1" applyNumberFormat="1" applyFont="1" applyFill="1" applyBorder="1" applyAlignment="1">
      <alignment horizontal="center" vertical="center" wrapText="1"/>
    </xf>
    <xf numFmtId="0" fontId="5" fillId="0" borderId="1" xfId="2" applyFont="1" applyBorder="1" applyAlignment="1">
      <alignment vertical="center" wrapText="1"/>
    </xf>
    <xf numFmtId="0" fontId="5" fillId="0" borderId="1" xfId="3" applyFont="1" applyBorder="1" applyAlignment="1">
      <alignment horizontal="left" vertical="center" wrapText="1"/>
    </xf>
    <xf numFmtId="0" fontId="5" fillId="0" borderId="1" xfId="4" applyFont="1" applyBorder="1" applyAlignment="1">
      <alignment horizontal="left" vertical="center" wrapText="1"/>
    </xf>
    <xf numFmtId="0" fontId="13" fillId="0" borderId="1" xfId="3" applyFont="1" applyBorder="1" applyAlignment="1">
      <alignment horizontal="left" vertical="center" wrapText="1"/>
    </xf>
    <xf numFmtId="0" fontId="13" fillId="0" borderId="1" xfId="4" applyFont="1" applyBorder="1" applyAlignment="1">
      <alignment horizontal="left"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9" fontId="10" fillId="0" borderId="3"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3" xfId="1" applyFont="1" applyBorder="1" applyAlignment="1">
      <alignment horizontal="center" vertical="center"/>
    </xf>
    <xf numFmtId="9" fontId="9" fillId="0" borderId="4" xfId="1" applyFont="1" applyBorder="1" applyAlignment="1">
      <alignment horizontal="center" vertical="center"/>
    </xf>
    <xf numFmtId="9" fontId="9" fillId="0" borderId="5" xfId="1" applyFont="1" applyBorder="1" applyAlignment="1">
      <alignment horizontal="center" vertical="center"/>
    </xf>
    <xf numFmtId="9" fontId="9" fillId="0" borderId="3"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164" fontId="9" fillId="0" borderId="3" xfId="0" applyNumberFormat="1" applyFont="1" applyBorder="1" applyAlignment="1">
      <alignment horizontal="center" vertical="center"/>
    </xf>
    <xf numFmtId="0" fontId="5" fillId="0" borderId="1" xfId="0" applyFont="1" applyFill="1" applyBorder="1" applyAlignment="1">
      <alignment vertical="center" wrapText="1"/>
    </xf>
    <xf numFmtId="0" fontId="5" fillId="0" borderId="1" xfId="4" applyFont="1" applyFill="1" applyBorder="1" applyAlignment="1">
      <alignment horizontal="left" vertical="center" wrapText="1"/>
    </xf>
    <xf numFmtId="0" fontId="5" fillId="0" borderId="1" xfId="3" applyFont="1" applyFill="1" applyBorder="1" applyAlignment="1">
      <alignment horizontal="left" vertical="center" wrapText="1"/>
    </xf>
  </cellXfs>
  <cellStyles count="5">
    <cellStyle name="Normal" xfId="0" builtinId="0"/>
    <cellStyle name="Normal 2 2" xfId="3" xr:uid="{F7AD22F1-9328-41A7-8EAF-ACF7D363CB64}"/>
    <cellStyle name="Normal 3" xfId="2" xr:uid="{4DFE7AFB-9C0D-4A8C-8138-D81A5C4F4CC7}"/>
    <cellStyle name="Normal 4" xfId="4" xr:uid="{2759A92E-1258-44E9-A4E2-3D659B4A0D9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dlopez/Downloads/CATALOGO_DE_PRODUCTOS%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fileserver02/bases/BPI/CAPACITACI&#211;N%20SPIIP/2020/Cat&#225;logo%20de%20Productos/CAT&#193;LOGOS%20ANTERIORES/CARGADOS%20MGA/CAT&#193;LOGO%20MGA%2001_%202701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2024\FORMULACION%20PAC\INSUMOS%20FORMULACION\PIP\CATALOGO_DE_PRODUCTOS_0202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ISCO%20D\1.%20LINAMQUINTERO\Corpocaldas%202025\Informe%20de%20Gestion%202024\022025Seguimiento%20a%20metas%20PGAR-PA-PDM%202020_2024.xlsx" TargetMode="External"/><Relationship Id="rId1" Type="http://schemas.openxmlformats.org/officeDocument/2006/relationships/externalLinkPath" Target="022025Seguimiento%20a%20metas%20PGAR-PA-PDM%202020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PROGRAMAS Y SUBPROGRAM"/>
      <sheetName val="SECTORES"/>
      <sheetName val="CATÁLOGO_DE PRODUCTOS"/>
      <sheetName val="CATÁLOGO DE PRODUCTOS"/>
      <sheetName val="Sectores-Programas-Subprogramas"/>
    </sheetNames>
    <sheetDataSet>
      <sheetData sheetId="0"/>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y Program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es"/>
      <sheetName val="Sectores-Programas-Subprogramas"/>
      <sheetName val="Catálogo de Productos"/>
      <sheetName val="CATALOGO_DE_PRODUCTOS_0202202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2020-2023"/>
      <sheetName val="Seguimiento PGAR 2022 (2)"/>
      <sheetName val="Hoja1"/>
      <sheetName val="Seguimiento PGARPAPDM 2020-2023"/>
      <sheetName val="RESUMEN 2024-2027"/>
      <sheetName val="Seguimiento PGARPAPDM 2024-2027"/>
      <sheetName val="Seguimiento PGARPAPDM 2020-2031"/>
      <sheetName val="Organización"/>
    </sheetNames>
    <sheetDataSet>
      <sheetData sheetId="0"/>
      <sheetData sheetId="1"/>
      <sheetData sheetId="2"/>
      <sheetData sheetId="3">
        <row r="19">
          <cell r="P19">
            <v>648.70000000000005</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plewebdata://EFB7AFBA-7BD1-49B1-84B8-64EB5D12C1AC/" TargetMode="External"/><Relationship Id="rId1" Type="http://schemas.openxmlformats.org/officeDocument/2006/relationships/hyperlink" Target="applewebdata://EFB7AFBA-7BD1-49B1-84B8-64EB5D12C1AC/"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FA873-AD3B-42CD-A2A9-332999546A00}">
  <dimension ref="A1:S97"/>
  <sheetViews>
    <sheetView tabSelected="1" topLeftCell="A92" zoomScale="90" zoomScaleNormal="90" workbookViewId="0">
      <selection activeCell="D90" sqref="D90"/>
    </sheetView>
  </sheetViews>
  <sheetFormatPr baseColWidth="10" defaultRowHeight="15" x14ac:dyDescent="0.25"/>
  <cols>
    <col min="1" max="1" width="16.28515625" style="1" customWidth="1"/>
    <col min="2" max="2" width="38.7109375" style="1" customWidth="1"/>
    <col min="3" max="3" width="11.85546875" style="9" customWidth="1"/>
    <col min="4" max="4" width="33.85546875" style="11" customWidth="1"/>
    <col min="5" max="5" width="32.140625" style="11" customWidth="1"/>
    <col min="6" max="6" width="13.42578125" style="11" customWidth="1"/>
    <col min="7" max="7" width="22.140625" style="6" customWidth="1"/>
    <col min="8" max="8" width="28.28515625" style="6" customWidth="1"/>
    <col min="9" max="9" width="22.140625" style="11" bestFit="1" customWidth="1"/>
    <col min="10" max="10" width="12.28515625" style="11" bestFit="1" customWidth="1"/>
    <col min="11" max="11" width="11.28515625" style="9" bestFit="1" customWidth="1"/>
    <col min="12" max="12" width="10.28515625" style="57" bestFit="1" customWidth="1"/>
    <col min="13" max="13" width="11.5703125" bestFit="1" customWidth="1"/>
    <col min="14" max="14" width="13.140625" style="57" bestFit="1" customWidth="1"/>
    <col min="15" max="15" width="15.140625" style="7" bestFit="1" customWidth="1"/>
    <col min="16" max="16" width="15.140625" style="7" customWidth="1"/>
    <col min="17" max="17" width="23.42578125" bestFit="1" customWidth="1"/>
    <col min="18" max="18" width="16.5703125" customWidth="1"/>
    <col min="19" max="19" width="103.5703125" style="55" customWidth="1"/>
  </cols>
  <sheetData>
    <row r="1" spans="1:19" ht="15.75" x14ac:dyDescent="0.25">
      <c r="C1" s="2" t="s">
        <v>0</v>
      </c>
      <c r="D1" s="3"/>
      <c r="E1" s="4"/>
      <c r="F1" s="5"/>
      <c r="I1" s="5"/>
      <c r="J1" s="5"/>
      <c r="K1" s="5"/>
    </row>
    <row r="2" spans="1:19" ht="15.75" x14ac:dyDescent="0.25">
      <c r="C2" s="2" t="s">
        <v>611</v>
      </c>
      <c r="D2" s="3"/>
      <c r="E2" s="4"/>
      <c r="F2" s="8"/>
      <c r="G2" s="8"/>
      <c r="H2" s="8"/>
      <c r="I2" s="8"/>
      <c r="J2" s="8"/>
    </row>
    <row r="3" spans="1:19" ht="15.75" x14ac:dyDescent="0.25">
      <c r="C3" s="2" t="s">
        <v>610</v>
      </c>
      <c r="D3" s="3"/>
      <c r="E3" s="10"/>
    </row>
    <row r="4" spans="1:19" ht="15.75" x14ac:dyDescent="0.25">
      <c r="C4" s="2" t="s">
        <v>1</v>
      </c>
      <c r="D4" s="10"/>
    </row>
    <row r="5" spans="1:19" x14ac:dyDescent="0.25">
      <c r="F5" s="12"/>
      <c r="G5" s="12"/>
      <c r="H5" s="12"/>
      <c r="I5" s="12"/>
      <c r="J5" s="12"/>
    </row>
    <row r="7" spans="1:19" ht="51" x14ac:dyDescent="0.25">
      <c r="A7" s="13" t="s">
        <v>2</v>
      </c>
      <c r="B7" s="13" t="s">
        <v>3</v>
      </c>
      <c r="C7" s="13" t="s">
        <v>4</v>
      </c>
      <c r="D7" s="13" t="s">
        <v>5</v>
      </c>
      <c r="E7" s="13" t="s">
        <v>6</v>
      </c>
      <c r="F7" s="13" t="s">
        <v>7</v>
      </c>
      <c r="G7" s="14" t="s">
        <v>8</v>
      </c>
      <c r="H7" s="14" t="s">
        <v>9</v>
      </c>
      <c r="I7" s="13" t="s">
        <v>10</v>
      </c>
      <c r="J7" s="13" t="s">
        <v>11</v>
      </c>
      <c r="K7" s="13" t="s">
        <v>12</v>
      </c>
      <c r="L7" s="58" t="s">
        <v>13</v>
      </c>
      <c r="M7" s="13" t="s">
        <v>14</v>
      </c>
      <c r="N7" s="58" t="s">
        <v>15</v>
      </c>
      <c r="O7" s="13" t="s">
        <v>16</v>
      </c>
      <c r="P7" s="13" t="s">
        <v>609</v>
      </c>
      <c r="Q7" s="15" t="s">
        <v>606</v>
      </c>
      <c r="R7" s="15" t="s">
        <v>17</v>
      </c>
      <c r="S7" s="49" t="s">
        <v>18</v>
      </c>
    </row>
    <row r="8" spans="1:19" ht="117" customHeight="1" x14ac:dyDescent="0.25">
      <c r="A8" s="79" t="s">
        <v>19</v>
      </c>
      <c r="B8" s="80" t="s">
        <v>20</v>
      </c>
      <c r="C8" s="16" t="s">
        <v>21</v>
      </c>
      <c r="D8" s="17" t="s">
        <v>22</v>
      </c>
      <c r="E8" s="17" t="s">
        <v>616</v>
      </c>
      <c r="F8" s="18" t="s">
        <v>23</v>
      </c>
      <c r="G8" s="19" t="s">
        <v>24</v>
      </c>
      <c r="H8" s="19" t="s">
        <v>25</v>
      </c>
      <c r="I8" s="20" t="s">
        <v>26</v>
      </c>
      <c r="J8" s="20"/>
      <c r="K8" s="18">
        <v>60</v>
      </c>
      <c r="L8" s="62">
        <v>20</v>
      </c>
      <c r="M8" s="21">
        <v>0</v>
      </c>
      <c r="N8" s="59">
        <f t="shared" ref="N8:N39" si="0">M8</f>
        <v>0</v>
      </c>
      <c r="O8" s="23">
        <f t="shared" ref="O8:O14" si="1">N8/L8</f>
        <v>0</v>
      </c>
      <c r="P8" s="23">
        <f>N8/K8</f>
        <v>0</v>
      </c>
      <c r="Q8" s="84">
        <f>AVERAGE(P8:P14)</f>
        <v>6.8806122448979587E-2</v>
      </c>
      <c r="R8" s="81">
        <f>AVERAGE(Q8:Q30)</f>
        <v>0.10832980487668319</v>
      </c>
      <c r="S8" s="50"/>
    </row>
    <row r="9" spans="1:19" ht="114" customHeight="1" x14ac:dyDescent="0.25">
      <c r="A9" s="79"/>
      <c r="B9" s="80"/>
      <c r="C9" s="16" t="s">
        <v>27</v>
      </c>
      <c r="D9" s="17" t="s">
        <v>28</v>
      </c>
      <c r="E9" s="17" t="s">
        <v>617</v>
      </c>
      <c r="F9" s="18" t="s">
        <v>29</v>
      </c>
      <c r="G9" s="19" t="s">
        <v>30</v>
      </c>
      <c r="H9" s="19" t="s">
        <v>31</v>
      </c>
      <c r="I9" s="20" t="s">
        <v>32</v>
      </c>
      <c r="J9" s="20"/>
      <c r="K9" s="18">
        <v>3</v>
      </c>
      <c r="L9" s="62">
        <v>1</v>
      </c>
      <c r="M9" s="21">
        <v>0</v>
      </c>
      <c r="N9" s="59">
        <f t="shared" si="0"/>
        <v>0</v>
      </c>
      <c r="O9" s="23">
        <f t="shared" si="1"/>
        <v>0</v>
      </c>
      <c r="P9" s="23">
        <f>N9/K9</f>
        <v>0</v>
      </c>
      <c r="Q9" s="85"/>
      <c r="R9" s="82"/>
      <c r="S9" s="24"/>
    </row>
    <row r="10" spans="1:19" ht="120.6" customHeight="1" x14ac:dyDescent="0.25">
      <c r="A10" s="79"/>
      <c r="B10" s="80"/>
      <c r="C10" s="16" t="s">
        <v>33</v>
      </c>
      <c r="D10" s="17" t="s">
        <v>34</v>
      </c>
      <c r="E10" s="25" t="s">
        <v>618</v>
      </c>
      <c r="F10" s="18" t="s">
        <v>35</v>
      </c>
      <c r="G10" s="19" t="s">
        <v>36</v>
      </c>
      <c r="H10" s="19" t="s">
        <v>37</v>
      </c>
      <c r="I10" s="20" t="s">
        <v>38</v>
      </c>
      <c r="J10" s="20"/>
      <c r="K10" s="18">
        <v>210</v>
      </c>
      <c r="L10" s="62">
        <v>70</v>
      </c>
      <c r="M10" s="21">
        <v>5</v>
      </c>
      <c r="N10" s="59">
        <f t="shared" si="0"/>
        <v>5</v>
      </c>
      <c r="O10" s="26">
        <f t="shared" si="1"/>
        <v>7.1428571428571425E-2</v>
      </c>
      <c r="P10" s="23">
        <f>N10/K10</f>
        <v>2.3809523809523808E-2</v>
      </c>
      <c r="Q10" s="85"/>
      <c r="R10" s="82"/>
      <c r="S10" s="50" t="s">
        <v>39</v>
      </c>
    </row>
    <row r="11" spans="1:19" ht="225" x14ac:dyDescent="0.25">
      <c r="A11" s="79"/>
      <c r="B11" s="80"/>
      <c r="C11" s="16" t="s">
        <v>40</v>
      </c>
      <c r="D11" s="17" t="s">
        <v>41</v>
      </c>
      <c r="E11" s="17" t="s">
        <v>619</v>
      </c>
      <c r="F11" s="18" t="s">
        <v>42</v>
      </c>
      <c r="G11" s="19" t="s">
        <v>43</v>
      </c>
      <c r="H11" s="19" t="s">
        <v>44</v>
      </c>
      <c r="I11" s="20" t="s">
        <v>45</v>
      </c>
      <c r="J11" s="20"/>
      <c r="K11" s="27">
        <v>1</v>
      </c>
      <c r="L11" s="63">
        <v>1</v>
      </c>
      <c r="M11" s="28">
        <v>1</v>
      </c>
      <c r="N11" s="60">
        <f t="shared" si="0"/>
        <v>1</v>
      </c>
      <c r="O11" s="23">
        <f>(N11/L11)*0.25</f>
        <v>0.25</v>
      </c>
      <c r="P11" s="23">
        <f>+O11*0.333</f>
        <v>8.3250000000000005E-2</v>
      </c>
      <c r="Q11" s="85"/>
      <c r="R11" s="82"/>
      <c r="S11" s="50" t="s">
        <v>607</v>
      </c>
    </row>
    <row r="12" spans="1:19" ht="84" x14ac:dyDescent="0.25">
      <c r="A12" s="79"/>
      <c r="B12" s="80"/>
      <c r="C12" s="16" t="s">
        <v>46</v>
      </c>
      <c r="D12" s="17" t="s">
        <v>47</v>
      </c>
      <c r="E12" s="74" t="s">
        <v>620</v>
      </c>
      <c r="F12" s="18" t="s">
        <v>48</v>
      </c>
      <c r="G12" s="19" t="s">
        <v>49</v>
      </c>
      <c r="H12" s="19" t="s">
        <v>50</v>
      </c>
      <c r="I12" s="20" t="s">
        <v>51</v>
      </c>
      <c r="J12" s="20"/>
      <c r="K12" s="27">
        <v>1</v>
      </c>
      <c r="L12" s="63">
        <v>1</v>
      </c>
      <c r="M12" s="21">
        <v>0</v>
      </c>
      <c r="N12" s="59">
        <f t="shared" si="0"/>
        <v>0</v>
      </c>
      <c r="O12" s="23">
        <f>(N12/L12)*0.25</f>
        <v>0</v>
      </c>
      <c r="P12" s="23">
        <f>+O12*0.333</f>
        <v>0</v>
      </c>
      <c r="Q12" s="85"/>
      <c r="R12" s="82"/>
      <c r="S12" s="50"/>
    </row>
    <row r="13" spans="1:19" ht="90" x14ac:dyDescent="0.25">
      <c r="A13" s="79"/>
      <c r="B13" s="80"/>
      <c r="C13" s="16" t="s">
        <v>52</v>
      </c>
      <c r="D13" s="17" t="s">
        <v>53</v>
      </c>
      <c r="E13" s="74" t="s">
        <v>621</v>
      </c>
      <c r="F13" s="18" t="s">
        <v>54</v>
      </c>
      <c r="G13" s="19" t="s">
        <v>55</v>
      </c>
      <c r="H13" s="19" t="s">
        <v>56</v>
      </c>
      <c r="I13" s="20" t="s">
        <v>57</v>
      </c>
      <c r="J13" s="20"/>
      <c r="K13" s="18">
        <v>8</v>
      </c>
      <c r="L13" s="64">
        <v>8</v>
      </c>
      <c r="M13" s="22">
        <v>1</v>
      </c>
      <c r="N13" s="59">
        <f t="shared" si="0"/>
        <v>1</v>
      </c>
      <c r="O13" s="23">
        <f t="shared" si="1"/>
        <v>0.125</v>
      </c>
      <c r="P13" s="23">
        <f>+O13*0.33</f>
        <v>4.1250000000000002E-2</v>
      </c>
      <c r="Q13" s="85"/>
      <c r="R13" s="82"/>
      <c r="S13" s="50" t="s">
        <v>58</v>
      </c>
    </row>
    <row r="14" spans="1:19" ht="105" x14ac:dyDescent="0.25">
      <c r="A14" s="79"/>
      <c r="B14" s="80"/>
      <c r="C14" s="16" t="s">
        <v>59</v>
      </c>
      <c r="D14" s="17" t="s">
        <v>60</v>
      </c>
      <c r="E14" s="74" t="s">
        <v>622</v>
      </c>
      <c r="F14" s="18" t="s">
        <v>61</v>
      </c>
      <c r="G14" s="19" t="s">
        <v>62</v>
      </c>
      <c r="H14" s="19" t="s">
        <v>63</v>
      </c>
      <c r="I14" s="20" t="s">
        <v>64</v>
      </c>
      <c r="J14" s="20"/>
      <c r="K14" s="18">
        <v>27</v>
      </c>
      <c r="L14" s="62">
        <v>27</v>
      </c>
      <c r="M14" s="21">
        <v>27</v>
      </c>
      <c r="N14" s="59">
        <f t="shared" si="0"/>
        <v>27</v>
      </c>
      <c r="O14" s="26">
        <f t="shared" si="1"/>
        <v>1</v>
      </c>
      <c r="P14" s="23">
        <f>+O14/3</f>
        <v>0.33333333333333331</v>
      </c>
      <c r="Q14" s="86"/>
      <c r="R14" s="82"/>
      <c r="S14" s="50" t="s">
        <v>608</v>
      </c>
    </row>
    <row r="15" spans="1:19" ht="60" x14ac:dyDescent="0.25">
      <c r="A15" s="79"/>
      <c r="B15" s="79" t="s">
        <v>65</v>
      </c>
      <c r="C15" s="27" t="s">
        <v>66</v>
      </c>
      <c r="D15" s="30" t="s">
        <v>67</v>
      </c>
      <c r="E15" s="31" t="s">
        <v>623</v>
      </c>
      <c r="F15" s="16" t="s">
        <v>68</v>
      </c>
      <c r="G15" s="19" t="s">
        <v>69</v>
      </c>
      <c r="H15" s="19" t="s">
        <v>70</v>
      </c>
      <c r="I15" s="20" t="s">
        <v>71</v>
      </c>
      <c r="J15" s="20"/>
      <c r="K15" s="27">
        <v>0.06</v>
      </c>
      <c r="L15" s="65">
        <v>5.7000000000000002E-2</v>
      </c>
      <c r="M15" s="72">
        <v>4.8800000000000003E-2</v>
      </c>
      <c r="N15" s="73">
        <f t="shared" si="0"/>
        <v>4.8800000000000003E-2</v>
      </c>
      <c r="O15" s="26">
        <f>N15/L15</f>
        <v>0.85614035087719298</v>
      </c>
      <c r="P15" s="23">
        <f>N15/K15</f>
        <v>0.81333333333333346</v>
      </c>
      <c r="Q15" s="84">
        <f>AVERAGE(P15:P20)</f>
        <v>0.17454477366255147</v>
      </c>
      <c r="R15" s="82"/>
      <c r="S15" s="50" t="s">
        <v>72</v>
      </c>
    </row>
    <row r="16" spans="1:19" ht="72" x14ac:dyDescent="0.25">
      <c r="A16" s="79"/>
      <c r="B16" s="79"/>
      <c r="C16" s="16" t="s">
        <v>73</v>
      </c>
      <c r="D16" s="17" t="s">
        <v>74</v>
      </c>
      <c r="E16" s="17" t="s">
        <v>626</v>
      </c>
      <c r="F16" s="18" t="s">
        <v>75</v>
      </c>
      <c r="G16" s="19" t="s">
        <v>76</v>
      </c>
      <c r="H16" s="19" t="s">
        <v>77</v>
      </c>
      <c r="I16" s="20" t="s">
        <v>71</v>
      </c>
      <c r="J16" s="20"/>
      <c r="K16" s="18">
        <v>27</v>
      </c>
      <c r="L16" s="62">
        <v>27</v>
      </c>
      <c r="M16" s="22">
        <v>10</v>
      </c>
      <c r="N16" s="59">
        <f t="shared" si="0"/>
        <v>10</v>
      </c>
      <c r="O16" s="26">
        <f>(N16/L16)/4</f>
        <v>9.2592592592592587E-2</v>
      </c>
      <c r="P16" s="23">
        <f>O16/3</f>
        <v>3.0864197530864196E-2</v>
      </c>
      <c r="Q16" s="85"/>
      <c r="R16" s="82"/>
      <c r="S16" s="24" t="s">
        <v>78</v>
      </c>
    </row>
    <row r="17" spans="1:19" ht="292.89999999999998" customHeight="1" x14ac:dyDescent="0.25">
      <c r="A17" s="79"/>
      <c r="B17" s="79"/>
      <c r="C17" s="16" t="s">
        <v>79</v>
      </c>
      <c r="D17" s="17" t="s">
        <v>80</v>
      </c>
      <c r="E17" s="17" t="s">
        <v>624</v>
      </c>
      <c r="F17" s="18" t="s">
        <v>81</v>
      </c>
      <c r="G17" s="19" t="s">
        <v>82</v>
      </c>
      <c r="H17" s="19" t="s">
        <v>83</v>
      </c>
      <c r="I17" s="20" t="s">
        <v>84</v>
      </c>
      <c r="J17" s="20"/>
      <c r="K17" s="18">
        <f>10+3</f>
        <v>13</v>
      </c>
      <c r="L17" s="62">
        <v>13</v>
      </c>
      <c r="M17" s="22">
        <v>13</v>
      </c>
      <c r="N17" s="59">
        <f t="shared" si="0"/>
        <v>13</v>
      </c>
      <c r="O17" s="26">
        <f>(N17/L17)/4</f>
        <v>0.25</v>
      </c>
      <c r="P17" s="23">
        <f>+O17/3</f>
        <v>8.3333333333333329E-2</v>
      </c>
      <c r="Q17" s="85"/>
      <c r="R17" s="82"/>
      <c r="S17" s="50" t="s">
        <v>85</v>
      </c>
    </row>
    <row r="18" spans="1:19" ht="63.75" x14ac:dyDescent="0.25">
      <c r="A18" s="79"/>
      <c r="B18" s="79"/>
      <c r="C18" s="16" t="s">
        <v>86</v>
      </c>
      <c r="D18" s="17" t="s">
        <v>87</v>
      </c>
      <c r="E18" s="75" t="s">
        <v>625</v>
      </c>
      <c r="F18" s="18" t="s">
        <v>88</v>
      </c>
      <c r="G18" s="19" t="s">
        <v>89</v>
      </c>
      <c r="H18" s="19" t="s">
        <v>90</v>
      </c>
      <c r="I18" s="20" t="s">
        <v>91</v>
      </c>
      <c r="J18" s="20"/>
      <c r="K18" s="18">
        <v>3</v>
      </c>
      <c r="L18" s="62">
        <v>3</v>
      </c>
      <c r="M18" s="21">
        <v>1</v>
      </c>
      <c r="N18" s="59">
        <f t="shared" si="0"/>
        <v>1</v>
      </c>
      <c r="O18" s="26">
        <f>(N18/L18)*0.25</f>
        <v>8.3333333333333329E-2</v>
      </c>
      <c r="P18" s="23">
        <f>+O18/3</f>
        <v>2.7777777777777776E-2</v>
      </c>
      <c r="Q18" s="85"/>
      <c r="R18" s="82"/>
      <c r="S18" s="51" t="s">
        <v>92</v>
      </c>
    </row>
    <row r="19" spans="1:19" ht="72" x14ac:dyDescent="0.25">
      <c r="A19" s="79"/>
      <c r="B19" s="79"/>
      <c r="C19" s="16" t="s">
        <v>86</v>
      </c>
      <c r="D19" s="17" t="s">
        <v>87</v>
      </c>
      <c r="E19" s="75" t="s">
        <v>625</v>
      </c>
      <c r="F19" s="18" t="s">
        <v>93</v>
      </c>
      <c r="G19" s="19" t="s">
        <v>94</v>
      </c>
      <c r="H19" s="19" t="s">
        <v>95</v>
      </c>
      <c r="I19" s="18" t="s">
        <v>96</v>
      </c>
      <c r="J19" s="18"/>
      <c r="K19" s="18">
        <v>750</v>
      </c>
      <c r="L19" s="66">
        <f>K19-'[4]Seguimiento PGARPAPDM 2020-2023'!P19</f>
        <v>101.29999999999995</v>
      </c>
      <c r="M19" s="21">
        <v>68.97</v>
      </c>
      <c r="N19" s="59">
        <f t="shared" si="0"/>
        <v>68.97</v>
      </c>
      <c r="O19" s="26">
        <f>N19/L19</f>
        <v>0.6808489634748276</v>
      </c>
      <c r="P19" s="23">
        <f>N19/K19</f>
        <v>9.196E-2</v>
      </c>
      <c r="Q19" s="85"/>
      <c r="R19" s="82"/>
      <c r="S19" s="50" t="s">
        <v>97</v>
      </c>
    </row>
    <row r="20" spans="1:19" ht="51" x14ac:dyDescent="0.25">
      <c r="A20" s="79"/>
      <c r="B20" s="79"/>
      <c r="C20" s="16" t="s">
        <v>98</v>
      </c>
      <c r="D20" s="17" t="s">
        <v>99</v>
      </c>
      <c r="E20" s="75"/>
      <c r="F20" s="18" t="s">
        <v>100</v>
      </c>
      <c r="G20" s="19" t="s">
        <v>101</v>
      </c>
      <c r="H20" s="19" t="s">
        <v>102</v>
      </c>
      <c r="I20" s="20" t="s">
        <v>64</v>
      </c>
      <c r="J20" s="20"/>
      <c r="K20" s="18">
        <v>3</v>
      </c>
      <c r="L20" s="62">
        <v>3</v>
      </c>
      <c r="M20" s="21">
        <v>0</v>
      </c>
      <c r="N20" s="59">
        <f t="shared" si="0"/>
        <v>0</v>
      </c>
      <c r="O20" s="26">
        <f>(N20/L20)/4</f>
        <v>0</v>
      </c>
      <c r="P20" s="23">
        <f>+O20/3</f>
        <v>0</v>
      </c>
      <c r="Q20" s="86"/>
      <c r="R20" s="82"/>
      <c r="S20" s="52"/>
    </row>
    <row r="21" spans="1:19" ht="325.14999999999998" customHeight="1" x14ac:dyDescent="0.25">
      <c r="A21" s="79"/>
      <c r="B21" s="79" t="s">
        <v>103</v>
      </c>
      <c r="C21" s="16" t="s">
        <v>104</v>
      </c>
      <c r="D21" s="17" t="s">
        <v>105</v>
      </c>
      <c r="E21" s="17" t="s">
        <v>665</v>
      </c>
      <c r="F21" s="18" t="s">
        <v>106</v>
      </c>
      <c r="G21" s="19" t="s">
        <v>107</v>
      </c>
      <c r="H21" s="19" t="s">
        <v>108</v>
      </c>
      <c r="I21" s="20" t="s">
        <v>109</v>
      </c>
      <c r="J21" s="20"/>
      <c r="K21" s="32">
        <v>10000</v>
      </c>
      <c r="L21" s="67">
        <v>4000</v>
      </c>
      <c r="M21" s="21">
        <v>392</v>
      </c>
      <c r="N21" s="61">
        <f t="shared" si="0"/>
        <v>392</v>
      </c>
      <c r="O21" s="23">
        <f>N21/L21</f>
        <v>9.8000000000000004E-2</v>
      </c>
      <c r="P21" s="23">
        <f>N21/K21</f>
        <v>3.9199999999999999E-2</v>
      </c>
      <c r="Q21" s="87">
        <f>AVERAGE(P21:P30)</f>
        <v>8.1638518518518513E-2</v>
      </c>
      <c r="R21" s="82"/>
      <c r="S21" s="50" t="s">
        <v>110</v>
      </c>
    </row>
    <row r="22" spans="1:19" ht="75" x14ac:dyDescent="0.25">
      <c r="A22" s="79"/>
      <c r="B22" s="79"/>
      <c r="C22" s="16" t="s">
        <v>111</v>
      </c>
      <c r="D22" s="17" t="s">
        <v>112</v>
      </c>
      <c r="E22" s="96" t="s">
        <v>627</v>
      </c>
      <c r="F22" s="18" t="s">
        <v>113</v>
      </c>
      <c r="G22" s="19" t="s">
        <v>114</v>
      </c>
      <c r="H22" s="19" t="s">
        <v>115</v>
      </c>
      <c r="I22" s="20" t="s">
        <v>116</v>
      </c>
      <c r="J22" s="20"/>
      <c r="K22" s="32">
        <v>15</v>
      </c>
      <c r="L22" s="62">
        <v>5</v>
      </c>
      <c r="M22" s="22">
        <v>5</v>
      </c>
      <c r="N22" s="59">
        <f t="shared" si="0"/>
        <v>5</v>
      </c>
      <c r="O22" s="23">
        <f>(N22/L22)/4</f>
        <v>0.25</v>
      </c>
      <c r="P22" s="23">
        <f>(N22/K22)/3</f>
        <v>0.1111111111111111</v>
      </c>
      <c r="Q22" s="88"/>
      <c r="R22" s="82"/>
      <c r="S22" s="53" t="s">
        <v>613</v>
      </c>
    </row>
    <row r="23" spans="1:19" ht="233.45" customHeight="1" x14ac:dyDescent="0.25">
      <c r="A23" s="79"/>
      <c r="B23" s="79"/>
      <c r="C23" s="16" t="s">
        <v>117</v>
      </c>
      <c r="D23" s="17" t="s">
        <v>118</v>
      </c>
      <c r="E23" s="75" t="s">
        <v>628</v>
      </c>
      <c r="F23" s="18" t="s">
        <v>119</v>
      </c>
      <c r="G23" s="19" t="s">
        <v>120</v>
      </c>
      <c r="H23" s="19" t="s">
        <v>121</v>
      </c>
      <c r="I23" s="20" t="s">
        <v>122</v>
      </c>
      <c r="J23" s="20"/>
      <c r="K23" s="33">
        <v>1000</v>
      </c>
      <c r="L23" s="62">
        <v>250</v>
      </c>
      <c r="M23" s="22">
        <v>142</v>
      </c>
      <c r="N23" s="59">
        <f t="shared" si="0"/>
        <v>142</v>
      </c>
      <c r="O23" s="34">
        <f>N23/L23</f>
        <v>0.56799999999999995</v>
      </c>
      <c r="P23" s="23">
        <f>N23/K23</f>
        <v>0.14199999999999999</v>
      </c>
      <c r="Q23" s="88"/>
      <c r="R23" s="82"/>
      <c r="S23" s="50" t="s">
        <v>123</v>
      </c>
    </row>
    <row r="24" spans="1:19" ht="97.9" customHeight="1" x14ac:dyDescent="0.25">
      <c r="A24" s="79"/>
      <c r="B24" s="79"/>
      <c r="C24" s="16" t="s">
        <v>124</v>
      </c>
      <c r="D24" s="17" t="s">
        <v>125</v>
      </c>
      <c r="E24" s="76" t="s">
        <v>629</v>
      </c>
      <c r="F24" s="18" t="s">
        <v>126</v>
      </c>
      <c r="G24" s="19" t="s">
        <v>127</v>
      </c>
      <c r="H24" s="19" t="s">
        <v>128</v>
      </c>
      <c r="I24" s="20" t="s">
        <v>64</v>
      </c>
      <c r="J24" s="20"/>
      <c r="K24" s="18">
        <v>27</v>
      </c>
      <c r="L24" s="62">
        <v>8</v>
      </c>
      <c r="M24" s="21">
        <v>2</v>
      </c>
      <c r="N24" s="59">
        <f t="shared" si="0"/>
        <v>2</v>
      </c>
      <c r="O24" s="26">
        <f>N24/L24</f>
        <v>0.25</v>
      </c>
      <c r="P24" s="23">
        <f>N24/K24</f>
        <v>7.407407407407407E-2</v>
      </c>
      <c r="Q24" s="88"/>
      <c r="R24" s="82"/>
      <c r="S24" s="50" t="s">
        <v>129</v>
      </c>
    </row>
    <row r="25" spans="1:19" ht="103.15" customHeight="1" x14ac:dyDescent="0.25">
      <c r="A25" s="79"/>
      <c r="B25" s="79"/>
      <c r="C25" s="16" t="s">
        <v>130</v>
      </c>
      <c r="D25" s="17" t="s">
        <v>131</v>
      </c>
      <c r="E25" s="75" t="s">
        <v>630</v>
      </c>
      <c r="F25" s="18" t="s">
        <v>132</v>
      </c>
      <c r="G25" s="19" t="s">
        <v>133</v>
      </c>
      <c r="H25" s="19" t="s">
        <v>134</v>
      </c>
      <c r="I25" s="20" t="s">
        <v>135</v>
      </c>
      <c r="J25" s="20"/>
      <c r="K25" s="18">
        <v>12</v>
      </c>
      <c r="L25" s="62">
        <v>8</v>
      </c>
      <c r="M25" s="21">
        <v>1</v>
      </c>
      <c r="N25" s="59">
        <f t="shared" si="0"/>
        <v>1</v>
      </c>
      <c r="O25" s="35">
        <f>N25/L25</f>
        <v>0.125</v>
      </c>
      <c r="P25" s="23">
        <f>N25/K25</f>
        <v>8.3333333333333329E-2</v>
      </c>
      <c r="Q25" s="88"/>
      <c r="R25" s="82"/>
      <c r="S25" s="50" t="s">
        <v>136</v>
      </c>
    </row>
    <row r="26" spans="1:19" ht="72" x14ac:dyDescent="0.25">
      <c r="A26" s="79"/>
      <c r="B26" s="79"/>
      <c r="C26" s="16" t="s">
        <v>137</v>
      </c>
      <c r="D26" s="17" t="s">
        <v>138</v>
      </c>
      <c r="E26" s="98" t="s">
        <v>631</v>
      </c>
      <c r="F26" s="18" t="s">
        <v>139</v>
      </c>
      <c r="G26" s="19" t="s">
        <v>140</v>
      </c>
      <c r="H26" s="19" t="s">
        <v>141</v>
      </c>
      <c r="I26" s="20" t="s">
        <v>71</v>
      </c>
      <c r="J26" s="20"/>
      <c r="K26" s="18">
        <v>6</v>
      </c>
      <c r="L26" s="62">
        <v>4</v>
      </c>
      <c r="M26" s="22">
        <v>0</v>
      </c>
      <c r="N26" s="59">
        <f t="shared" si="0"/>
        <v>0</v>
      </c>
      <c r="O26" s="26">
        <f>N26/L26</f>
        <v>0</v>
      </c>
      <c r="P26" s="23">
        <f>N26/K26</f>
        <v>0</v>
      </c>
      <c r="Q26" s="88"/>
      <c r="R26" s="82"/>
      <c r="S26" s="52"/>
    </row>
    <row r="27" spans="1:19" ht="171.6" customHeight="1" x14ac:dyDescent="0.25">
      <c r="A27" s="79"/>
      <c r="B27" s="79"/>
      <c r="C27" s="16" t="s">
        <v>142</v>
      </c>
      <c r="D27" s="17" t="s">
        <v>143</v>
      </c>
      <c r="E27" s="75" t="s">
        <v>632</v>
      </c>
      <c r="F27" s="18" t="s">
        <v>144</v>
      </c>
      <c r="G27" s="19" t="s">
        <v>145</v>
      </c>
      <c r="H27" s="19" t="s">
        <v>146</v>
      </c>
      <c r="I27" s="20" t="s">
        <v>147</v>
      </c>
      <c r="J27" s="20"/>
      <c r="K27" s="36">
        <v>1</v>
      </c>
      <c r="L27" s="68">
        <v>1</v>
      </c>
      <c r="M27" s="29">
        <v>1</v>
      </c>
      <c r="N27" s="60">
        <f t="shared" si="0"/>
        <v>1</v>
      </c>
      <c r="O27" s="23">
        <f>(N27/L27)/4</f>
        <v>0.25</v>
      </c>
      <c r="P27" s="23">
        <f>+O27/3</f>
        <v>8.3333333333333329E-2</v>
      </c>
      <c r="Q27" s="88"/>
      <c r="R27" s="82"/>
      <c r="S27" s="50" t="s">
        <v>612</v>
      </c>
    </row>
    <row r="28" spans="1:19" ht="248.45" customHeight="1" x14ac:dyDescent="0.25">
      <c r="A28" s="79"/>
      <c r="B28" s="79"/>
      <c r="C28" s="16" t="s">
        <v>148</v>
      </c>
      <c r="D28" s="17" t="s">
        <v>149</v>
      </c>
      <c r="E28" s="77" t="s">
        <v>666</v>
      </c>
      <c r="F28" s="18" t="s">
        <v>150</v>
      </c>
      <c r="G28" s="19" t="s">
        <v>149</v>
      </c>
      <c r="H28" s="19" t="s">
        <v>151</v>
      </c>
      <c r="I28" s="18" t="s">
        <v>71</v>
      </c>
      <c r="J28" s="18"/>
      <c r="K28" s="18">
        <v>30</v>
      </c>
      <c r="L28" s="62">
        <v>10</v>
      </c>
      <c r="M28" s="22">
        <v>5</v>
      </c>
      <c r="N28" s="59">
        <f t="shared" si="0"/>
        <v>5</v>
      </c>
      <c r="O28" s="35">
        <f t="shared" ref="O28:O30" si="2">N28/L28</f>
        <v>0.5</v>
      </c>
      <c r="P28" s="23">
        <f>N28/K28</f>
        <v>0.16666666666666666</v>
      </c>
      <c r="Q28" s="88"/>
      <c r="R28" s="82"/>
      <c r="S28" s="50" t="s">
        <v>152</v>
      </c>
    </row>
    <row r="29" spans="1:19" ht="270" customHeight="1" x14ac:dyDescent="0.25">
      <c r="A29" s="79"/>
      <c r="B29" s="79"/>
      <c r="C29" s="16" t="s">
        <v>153</v>
      </c>
      <c r="D29" s="17" t="s">
        <v>154</v>
      </c>
      <c r="E29" s="17" t="s">
        <v>663</v>
      </c>
      <c r="F29" s="18" t="s">
        <v>155</v>
      </c>
      <c r="G29" s="19" t="s">
        <v>156</v>
      </c>
      <c r="H29" s="19" t="s">
        <v>157</v>
      </c>
      <c r="I29" s="20" t="s">
        <v>158</v>
      </c>
      <c r="J29" s="20"/>
      <c r="K29" s="18">
        <v>27</v>
      </c>
      <c r="L29" s="62">
        <v>27</v>
      </c>
      <c r="M29" s="21">
        <v>27</v>
      </c>
      <c r="N29" s="59">
        <f t="shared" si="0"/>
        <v>27</v>
      </c>
      <c r="O29" s="26">
        <f>(N29/L29)/4</f>
        <v>0.25</v>
      </c>
      <c r="P29" s="23">
        <f>O29/3</f>
        <v>8.3333333333333329E-2</v>
      </c>
      <c r="Q29" s="88"/>
      <c r="R29" s="82"/>
      <c r="S29" s="50" t="s">
        <v>159</v>
      </c>
    </row>
    <row r="30" spans="1:19" ht="211.15" customHeight="1" x14ac:dyDescent="0.25">
      <c r="A30" s="79"/>
      <c r="B30" s="79"/>
      <c r="C30" s="16" t="s">
        <v>153</v>
      </c>
      <c r="D30" s="17" t="s">
        <v>154</v>
      </c>
      <c r="E30" s="17" t="s">
        <v>664</v>
      </c>
      <c r="F30" s="18" t="s">
        <v>161</v>
      </c>
      <c r="G30" s="19" t="s">
        <v>160</v>
      </c>
      <c r="H30" s="19" t="s">
        <v>162</v>
      </c>
      <c r="I30" s="18" t="s">
        <v>163</v>
      </c>
      <c r="J30" s="18"/>
      <c r="K30" s="18">
        <v>4500</v>
      </c>
      <c r="L30" s="62">
        <v>1500</v>
      </c>
      <c r="M30" s="21">
        <v>150</v>
      </c>
      <c r="N30" s="59">
        <f t="shared" si="0"/>
        <v>150</v>
      </c>
      <c r="O30" s="23">
        <f t="shared" si="2"/>
        <v>0.1</v>
      </c>
      <c r="P30" s="23">
        <f>N30/K30</f>
        <v>3.3333333333333333E-2</v>
      </c>
      <c r="Q30" s="89"/>
      <c r="R30" s="83"/>
      <c r="S30" s="24" t="s">
        <v>164</v>
      </c>
    </row>
    <row r="31" spans="1:19" ht="180" x14ac:dyDescent="0.25">
      <c r="A31" s="79" t="s">
        <v>165</v>
      </c>
      <c r="B31" s="79" t="s">
        <v>166</v>
      </c>
      <c r="C31" s="16" t="s">
        <v>167</v>
      </c>
      <c r="D31" s="37" t="s">
        <v>168</v>
      </c>
      <c r="E31" s="76" t="s">
        <v>633</v>
      </c>
      <c r="F31" s="18" t="s">
        <v>169</v>
      </c>
      <c r="G31" s="19" t="s">
        <v>170</v>
      </c>
      <c r="H31" s="19" t="s">
        <v>171</v>
      </c>
      <c r="I31" s="20" t="s">
        <v>158</v>
      </c>
      <c r="J31" s="20"/>
      <c r="K31" s="18">
        <v>27</v>
      </c>
      <c r="L31" s="62">
        <v>27</v>
      </c>
      <c r="M31" s="21">
        <v>25</v>
      </c>
      <c r="N31" s="59">
        <f t="shared" si="0"/>
        <v>25</v>
      </c>
      <c r="O31" s="26">
        <f>(N31/L31)/4</f>
        <v>0.23148148148148148</v>
      </c>
      <c r="P31" s="23">
        <f>+O31/3</f>
        <v>7.716049382716049E-2</v>
      </c>
      <c r="Q31" s="84">
        <f>AVERAGE(P31:P37)</f>
        <v>6.265558075081884E-2</v>
      </c>
      <c r="R31" s="90">
        <f>AVERAGE(Q31:Q47)</f>
        <v>5.8837133618879656E-2</v>
      </c>
      <c r="S31" s="24" t="s">
        <v>172</v>
      </c>
    </row>
    <row r="32" spans="1:19" ht="405" x14ac:dyDescent="0.25">
      <c r="A32" s="79"/>
      <c r="B32" s="79"/>
      <c r="C32" s="16" t="s">
        <v>173</v>
      </c>
      <c r="D32" s="17" t="s">
        <v>174</v>
      </c>
      <c r="E32" s="76" t="s">
        <v>633</v>
      </c>
      <c r="F32" s="18" t="s">
        <v>175</v>
      </c>
      <c r="G32" s="19" t="s">
        <v>176</v>
      </c>
      <c r="H32" s="19" t="s">
        <v>177</v>
      </c>
      <c r="I32" s="20" t="s">
        <v>178</v>
      </c>
      <c r="J32" s="20"/>
      <c r="K32" s="18">
        <v>6</v>
      </c>
      <c r="L32" s="62">
        <v>6</v>
      </c>
      <c r="M32" s="21">
        <v>3</v>
      </c>
      <c r="N32" s="59">
        <f t="shared" si="0"/>
        <v>3</v>
      </c>
      <c r="O32" s="34">
        <f>(N32/K32)/4</f>
        <v>0.125</v>
      </c>
      <c r="P32" s="23">
        <f>O32/3</f>
        <v>4.1666666666666664E-2</v>
      </c>
      <c r="Q32" s="93"/>
      <c r="R32" s="91"/>
      <c r="S32" s="50" t="s">
        <v>179</v>
      </c>
    </row>
    <row r="33" spans="1:19" ht="390" x14ac:dyDescent="0.25">
      <c r="A33" s="79"/>
      <c r="B33" s="79"/>
      <c r="C33" s="16" t="s">
        <v>173</v>
      </c>
      <c r="D33" s="17" t="s">
        <v>174</v>
      </c>
      <c r="E33" s="76" t="s">
        <v>633</v>
      </c>
      <c r="F33" s="18" t="s">
        <v>180</v>
      </c>
      <c r="G33" s="19" t="s">
        <v>181</v>
      </c>
      <c r="H33" s="19" t="s">
        <v>182</v>
      </c>
      <c r="I33" s="20" t="s">
        <v>183</v>
      </c>
      <c r="J33" s="20"/>
      <c r="K33" s="18">
        <v>50</v>
      </c>
      <c r="L33" s="62">
        <v>50</v>
      </c>
      <c r="M33" s="21">
        <v>49</v>
      </c>
      <c r="N33" s="59">
        <f t="shared" si="0"/>
        <v>49</v>
      </c>
      <c r="O33" s="34">
        <f>(N33/K33)/4</f>
        <v>0.245</v>
      </c>
      <c r="P33" s="23">
        <f>O33/3</f>
        <v>8.1666666666666665E-2</v>
      </c>
      <c r="Q33" s="93"/>
      <c r="R33" s="91"/>
      <c r="S33" s="50" t="s">
        <v>184</v>
      </c>
    </row>
    <row r="34" spans="1:19" ht="184.15" customHeight="1" x14ac:dyDescent="0.25">
      <c r="A34" s="79"/>
      <c r="B34" s="79"/>
      <c r="C34" s="16" t="s">
        <v>185</v>
      </c>
      <c r="D34" s="37" t="s">
        <v>186</v>
      </c>
      <c r="E34" s="97" t="s">
        <v>634</v>
      </c>
      <c r="F34" s="18" t="s">
        <v>187</v>
      </c>
      <c r="G34" s="19" t="s">
        <v>188</v>
      </c>
      <c r="H34" s="19" t="s">
        <v>189</v>
      </c>
      <c r="I34" s="20" t="s">
        <v>190</v>
      </c>
      <c r="J34" s="20"/>
      <c r="K34" s="33">
        <v>8</v>
      </c>
      <c r="L34" s="69">
        <v>8</v>
      </c>
      <c r="M34" s="21">
        <v>8</v>
      </c>
      <c r="N34" s="59">
        <f t="shared" si="0"/>
        <v>8</v>
      </c>
      <c r="O34" s="26">
        <f t="shared" ref="O34:O46" si="3">(N34/L34)/4</f>
        <v>0.25</v>
      </c>
      <c r="P34" s="23">
        <f t="shared" ref="P34:P44" si="4">+O34/3</f>
        <v>8.3333333333333329E-2</v>
      </c>
      <c r="Q34" s="93"/>
      <c r="R34" s="91"/>
      <c r="S34" s="50" t="s">
        <v>191</v>
      </c>
    </row>
    <row r="35" spans="1:19" ht="409.5" x14ac:dyDescent="0.25">
      <c r="A35" s="79"/>
      <c r="B35" s="79"/>
      <c r="C35" s="16" t="s">
        <v>192</v>
      </c>
      <c r="D35" s="37" t="s">
        <v>193</v>
      </c>
      <c r="E35" s="76" t="s">
        <v>633</v>
      </c>
      <c r="F35" s="18" t="s">
        <v>194</v>
      </c>
      <c r="G35" s="19" t="s">
        <v>195</v>
      </c>
      <c r="H35" s="19" t="s">
        <v>196</v>
      </c>
      <c r="I35" s="20" t="s">
        <v>197</v>
      </c>
      <c r="J35" s="20"/>
      <c r="K35" s="18">
        <v>28</v>
      </c>
      <c r="L35" s="62">
        <v>28</v>
      </c>
      <c r="M35" s="22">
        <v>24</v>
      </c>
      <c r="N35" s="59">
        <f t="shared" si="0"/>
        <v>24</v>
      </c>
      <c r="O35" s="26">
        <f t="shared" si="3"/>
        <v>0.21428571428571427</v>
      </c>
      <c r="P35" s="23">
        <f t="shared" si="4"/>
        <v>7.1428571428571425E-2</v>
      </c>
      <c r="Q35" s="93"/>
      <c r="R35" s="91"/>
      <c r="S35" s="24" t="s">
        <v>198</v>
      </c>
    </row>
    <row r="36" spans="1:19" ht="102" x14ac:dyDescent="0.25">
      <c r="A36" s="79"/>
      <c r="B36" s="79"/>
      <c r="C36" s="16" t="s">
        <v>199</v>
      </c>
      <c r="D36" s="37" t="s">
        <v>200</v>
      </c>
      <c r="E36" s="97" t="s">
        <v>667</v>
      </c>
      <c r="F36" s="18" t="s">
        <v>201</v>
      </c>
      <c r="G36" s="19" t="s">
        <v>202</v>
      </c>
      <c r="H36" s="19" t="s">
        <v>203</v>
      </c>
      <c r="I36" s="20" t="s">
        <v>204</v>
      </c>
      <c r="J36" s="20"/>
      <c r="K36" s="18">
        <v>4</v>
      </c>
      <c r="L36" s="64">
        <v>4</v>
      </c>
      <c r="M36" s="21">
        <v>0</v>
      </c>
      <c r="N36" s="59">
        <f t="shared" si="0"/>
        <v>0</v>
      </c>
      <c r="O36" s="26">
        <f t="shared" si="3"/>
        <v>0</v>
      </c>
      <c r="P36" s="23">
        <f t="shared" si="4"/>
        <v>0</v>
      </c>
      <c r="Q36" s="93"/>
      <c r="R36" s="91"/>
      <c r="S36" s="52"/>
    </row>
    <row r="37" spans="1:19" ht="150" x14ac:dyDescent="0.25">
      <c r="A37" s="79"/>
      <c r="B37" s="79"/>
      <c r="C37" s="16" t="s">
        <v>205</v>
      </c>
      <c r="D37" s="37" t="s">
        <v>206</v>
      </c>
      <c r="E37" s="76" t="s">
        <v>634</v>
      </c>
      <c r="F37" s="18" t="s">
        <v>207</v>
      </c>
      <c r="G37" s="19" t="s">
        <v>208</v>
      </c>
      <c r="H37" s="19" t="s">
        <v>209</v>
      </c>
      <c r="I37" s="20" t="s">
        <v>210</v>
      </c>
      <c r="J37" s="20"/>
      <c r="K37" s="18">
        <v>16</v>
      </c>
      <c r="L37" s="62">
        <v>5</v>
      </c>
      <c r="M37" s="21">
        <v>5</v>
      </c>
      <c r="N37" s="59">
        <f t="shared" si="0"/>
        <v>5</v>
      </c>
      <c r="O37" s="23">
        <f t="shared" si="3"/>
        <v>0.25</v>
      </c>
      <c r="P37" s="23">
        <f t="shared" si="4"/>
        <v>8.3333333333333329E-2</v>
      </c>
      <c r="Q37" s="94"/>
      <c r="R37" s="91"/>
      <c r="S37" s="24" t="s">
        <v>614</v>
      </c>
    </row>
    <row r="38" spans="1:19" ht="300" x14ac:dyDescent="0.25">
      <c r="A38" s="79"/>
      <c r="B38" s="79" t="s">
        <v>211</v>
      </c>
      <c r="C38" s="16" t="s">
        <v>212</v>
      </c>
      <c r="D38" s="37" t="s">
        <v>213</v>
      </c>
      <c r="E38" s="76" t="s">
        <v>635</v>
      </c>
      <c r="F38" s="18" t="s">
        <v>214</v>
      </c>
      <c r="G38" s="19" t="s">
        <v>215</v>
      </c>
      <c r="H38" s="19" t="s">
        <v>216</v>
      </c>
      <c r="I38" s="20" t="s">
        <v>217</v>
      </c>
      <c r="J38" s="20"/>
      <c r="K38" s="38">
        <v>8</v>
      </c>
      <c r="L38" s="70">
        <v>8</v>
      </c>
      <c r="M38" s="22">
        <v>8</v>
      </c>
      <c r="N38" s="59">
        <f t="shared" si="0"/>
        <v>8</v>
      </c>
      <c r="O38" s="23">
        <f t="shared" si="3"/>
        <v>0.25</v>
      </c>
      <c r="P38" s="23">
        <f t="shared" si="4"/>
        <v>8.3333333333333329E-2</v>
      </c>
      <c r="Q38" s="84">
        <f xml:space="preserve"> AVERAGE(P38:P44)</f>
        <v>4.6031746031746028E-2</v>
      </c>
      <c r="R38" s="91"/>
      <c r="S38" s="50" t="s">
        <v>218</v>
      </c>
    </row>
    <row r="39" spans="1:19" ht="102" x14ac:dyDescent="0.25">
      <c r="A39" s="79"/>
      <c r="B39" s="79"/>
      <c r="C39" s="16" t="s">
        <v>219</v>
      </c>
      <c r="D39" s="17" t="s">
        <v>220</v>
      </c>
      <c r="E39" s="76" t="s">
        <v>635</v>
      </c>
      <c r="F39" s="18" t="s">
        <v>221</v>
      </c>
      <c r="G39" s="19" t="s">
        <v>222</v>
      </c>
      <c r="H39" s="19" t="s">
        <v>223</v>
      </c>
      <c r="I39" s="20" t="s">
        <v>224</v>
      </c>
      <c r="J39" s="20"/>
      <c r="K39" s="18">
        <v>28</v>
      </c>
      <c r="L39" s="62">
        <v>28</v>
      </c>
      <c r="M39" s="21">
        <v>0</v>
      </c>
      <c r="N39" s="59">
        <f t="shared" si="0"/>
        <v>0</v>
      </c>
      <c r="O39" s="23">
        <f t="shared" si="3"/>
        <v>0</v>
      </c>
      <c r="P39" s="23">
        <f t="shared" si="4"/>
        <v>0</v>
      </c>
      <c r="Q39" s="93"/>
      <c r="R39" s="91"/>
      <c r="S39" s="52"/>
    </row>
    <row r="40" spans="1:19" ht="375" x14ac:dyDescent="0.25">
      <c r="A40" s="79"/>
      <c r="B40" s="79"/>
      <c r="C40" s="39" t="s">
        <v>219</v>
      </c>
      <c r="D40" s="17" t="s">
        <v>220</v>
      </c>
      <c r="E40" s="76" t="s">
        <v>635</v>
      </c>
      <c r="F40" s="18" t="s">
        <v>225</v>
      </c>
      <c r="G40" s="31" t="s">
        <v>226</v>
      </c>
      <c r="H40" s="31" t="s">
        <v>227</v>
      </c>
      <c r="I40" s="18" t="s">
        <v>224</v>
      </c>
      <c r="J40" s="18"/>
      <c r="K40" s="18">
        <v>5</v>
      </c>
      <c r="L40" s="62">
        <v>5</v>
      </c>
      <c r="M40" s="22">
        <v>5</v>
      </c>
      <c r="N40" s="59">
        <f t="shared" ref="N40:N71" si="5">M40</f>
        <v>5</v>
      </c>
      <c r="O40" s="23">
        <f t="shared" si="3"/>
        <v>0.25</v>
      </c>
      <c r="P40" s="23">
        <f t="shared" si="4"/>
        <v>8.3333333333333329E-2</v>
      </c>
      <c r="Q40" s="93"/>
      <c r="R40" s="91"/>
      <c r="S40" s="50" t="s">
        <v>615</v>
      </c>
    </row>
    <row r="41" spans="1:19" ht="255" x14ac:dyDescent="0.25">
      <c r="A41" s="79"/>
      <c r="B41" s="79"/>
      <c r="C41" s="16" t="s">
        <v>228</v>
      </c>
      <c r="D41" s="17" t="s">
        <v>229</v>
      </c>
      <c r="E41" s="76" t="s">
        <v>636</v>
      </c>
      <c r="F41" s="18" t="s">
        <v>230</v>
      </c>
      <c r="G41" s="19" t="s">
        <v>231</v>
      </c>
      <c r="H41" s="19" t="s">
        <v>232</v>
      </c>
      <c r="I41" s="20" t="s">
        <v>210</v>
      </c>
      <c r="J41" s="20"/>
      <c r="K41" s="18">
        <v>3</v>
      </c>
      <c r="L41" s="62">
        <v>3</v>
      </c>
      <c r="M41" s="22">
        <v>2</v>
      </c>
      <c r="N41" s="59">
        <f t="shared" si="5"/>
        <v>2</v>
      </c>
      <c r="O41" s="23">
        <f t="shared" si="3"/>
        <v>0.16666666666666666</v>
      </c>
      <c r="P41" s="23">
        <f t="shared" si="4"/>
        <v>5.5555555555555552E-2</v>
      </c>
      <c r="Q41" s="93"/>
      <c r="R41" s="91"/>
      <c r="S41" s="24" t="s">
        <v>233</v>
      </c>
    </row>
    <row r="42" spans="1:19" ht="225" x14ac:dyDescent="0.25">
      <c r="A42" s="79"/>
      <c r="B42" s="79"/>
      <c r="C42" s="16" t="s">
        <v>234</v>
      </c>
      <c r="D42" s="37" t="s">
        <v>235</v>
      </c>
      <c r="E42" s="76" t="s">
        <v>635</v>
      </c>
      <c r="F42" s="18" t="s">
        <v>236</v>
      </c>
      <c r="G42" s="19" t="s">
        <v>237</v>
      </c>
      <c r="H42" s="19" t="s">
        <v>238</v>
      </c>
      <c r="I42" s="20" t="s">
        <v>239</v>
      </c>
      <c r="J42" s="20"/>
      <c r="K42" s="18">
        <v>5</v>
      </c>
      <c r="L42" s="62">
        <v>5</v>
      </c>
      <c r="M42" s="21">
        <v>1</v>
      </c>
      <c r="N42" s="59">
        <f t="shared" si="5"/>
        <v>1</v>
      </c>
      <c r="O42" s="23">
        <f t="shared" si="3"/>
        <v>0.05</v>
      </c>
      <c r="P42" s="23">
        <f t="shared" si="4"/>
        <v>1.6666666666666666E-2</v>
      </c>
      <c r="Q42" s="93"/>
      <c r="R42" s="91"/>
      <c r="S42" s="24" t="s">
        <v>240</v>
      </c>
    </row>
    <row r="43" spans="1:19" ht="187.5" customHeight="1" x14ac:dyDescent="0.25">
      <c r="A43" s="79"/>
      <c r="B43" s="79"/>
      <c r="C43" s="16" t="s">
        <v>241</v>
      </c>
      <c r="D43" s="17" t="s">
        <v>242</v>
      </c>
      <c r="E43" s="76" t="s">
        <v>668</v>
      </c>
      <c r="F43" s="18" t="s">
        <v>243</v>
      </c>
      <c r="G43" s="19" t="s">
        <v>244</v>
      </c>
      <c r="H43" s="19" t="s">
        <v>245</v>
      </c>
      <c r="I43" s="18" t="s">
        <v>246</v>
      </c>
      <c r="J43" s="18"/>
      <c r="K43" s="18">
        <v>3</v>
      </c>
      <c r="L43" s="64">
        <v>3</v>
      </c>
      <c r="M43" s="21">
        <v>2</v>
      </c>
      <c r="N43" s="59">
        <f t="shared" si="5"/>
        <v>2</v>
      </c>
      <c r="O43" s="23">
        <f t="shared" si="3"/>
        <v>0.16666666666666666</v>
      </c>
      <c r="P43" s="23">
        <f t="shared" si="4"/>
        <v>5.5555555555555552E-2</v>
      </c>
      <c r="Q43" s="93"/>
      <c r="R43" s="91"/>
      <c r="S43" s="24" t="s">
        <v>247</v>
      </c>
    </row>
    <row r="44" spans="1:19" ht="409.5" x14ac:dyDescent="0.25">
      <c r="A44" s="79"/>
      <c r="B44" s="79"/>
      <c r="C44" s="16" t="s">
        <v>248</v>
      </c>
      <c r="D44" s="17" t="s">
        <v>249</v>
      </c>
      <c r="E44" s="76" t="s">
        <v>637</v>
      </c>
      <c r="F44" s="18" t="s">
        <v>250</v>
      </c>
      <c r="G44" s="19" t="s">
        <v>251</v>
      </c>
      <c r="H44" s="19" t="s">
        <v>252</v>
      </c>
      <c r="I44" s="20" t="s">
        <v>253</v>
      </c>
      <c r="J44" s="20"/>
      <c r="K44" s="36">
        <v>0.3</v>
      </c>
      <c r="L44" s="68">
        <v>0.3</v>
      </c>
      <c r="M44" s="28">
        <v>0.1</v>
      </c>
      <c r="N44" s="60">
        <f t="shared" si="5"/>
        <v>0.1</v>
      </c>
      <c r="O44" s="23">
        <f t="shared" si="3"/>
        <v>8.3333333333333343E-2</v>
      </c>
      <c r="P44" s="23">
        <f t="shared" si="4"/>
        <v>2.777777777777778E-2</v>
      </c>
      <c r="Q44" s="94"/>
      <c r="R44" s="91"/>
      <c r="S44" s="24" t="s">
        <v>254</v>
      </c>
    </row>
    <row r="45" spans="1:19" ht="48" x14ac:dyDescent="0.25">
      <c r="A45" s="79"/>
      <c r="B45" s="79" t="s">
        <v>255</v>
      </c>
      <c r="C45" s="16" t="s">
        <v>256</v>
      </c>
      <c r="D45" s="17" t="s">
        <v>257</v>
      </c>
      <c r="E45" s="76" t="s">
        <v>638</v>
      </c>
      <c r="F45" s="18" t="s">
        <v>258</v>
      </c>
      <c r="G45" s="19" t="s">
        <v>259</v>
      </c>
      <c r="H45" s="19" t="s">
        <v>260</v>
      </c>
      <c r="I45" s="20" t="s">
        <v>261</v>
      </c>
      <c r="J45" s="20"/>
      <c r="K45" s="38">
        <v>8</v>
      </c>
      <c r="L45" s="70">
        <v>8</v>
      </c>
      <c r="M45" s="21">
        <v>3</v>
      </c>
      <c r="N45" s="59">
        <f t="shared" si="5"/>
        <v>3</v>
      </c>
      <c r="O45" s="26">
        <f t="shared" si="3"/>
        <v>9.375E-2</v>
      </c>
      <c r="P45" s="23">
        <f>O45/3</f>
        <v>3.125E-2</v>
      </c>
      <c r="Q45" s="95">
        <f>AVERAGE(P45:P47)</f>
        <v>6.7824074074074078E-2</v>
      </c>
      <c r="R45" s="91"/>
      <c r="S45" s="50" t="s">
        <v>262</v>
      </c>
    </row>
    <row r="46" spans="1:19" ht="76.5" x14ac:dyDescent="0.25">
      <c r="A46" s="79"/>
      <c r="B46" s="79"/>
      <c r="C46" s="16" t="s">
        <v>263</v>
      </c>
      <c r="D46" s="17" t="s">
        <v>264</v>
      </c>
      <c r="E46" s="76" t="s">
        <v>669</v>
      </c>
      <c r="F46" s="18" t="s">
        <v>265</v>
      </c>
      <c r="G46" s="19" t="s">
        <v>266</v>
      </c>
      <c r="H46" s="19" t="s">
        <v>267</v>
      </c>
      <c r="I46" s="20" t="s">
        <v>268</v>
      </c>
      <c r="J46" s="20"/>
      <c r="K46" s="18">
        <v>4</v>
      </c>
      <c r="L46" s="62">
        <v>2</v>
      </c>
      <c r="M46" s="22">
        <v>2</v>
      </c>
      <c r="N46" s="59">
        <f t="shared" si="5"/>
        <v>2</v>
      </c>
      <c r="O46" s="35">
        <f t="shared" si="3"/>
        <v>0.25</v>
      </c>
      <c r="P46" s="23">
        <f>+O46/3</f>
        <v>8.3333333333333329E-2</v>
      </c>
      <c r="Q46" s="93"/>
      <c r="R46" s="91"/>
      <c r="S46" s="50" t="s">
        <v>269</v>
      </c>
    </row>
    <row r="47" spans="1:19" ht="129.75" customHeight="1" x14ac:dyDescent="0.25">
      <c r="A47" s="79"/>
      <c r="B47" s="79"/>
      <c r="C47" s="16" t="s">
        <v>270</v>
      </c>
      <c r="D47" s="31" t="s">
        <v>271</v>
      </c>
      <c r="E47" s="76" t="s">
        <v>633</v>
      </c>
      <c r="F47" s="18" t="s">
        <v>272</v>
      </c>
      <c r="G47" s="19" t="s">
        <v>273</v>
      </c>
      <c r="H47" s="19" t="s">
        <v>274</v>
      </c>
      <c r="I47" s="20" t="s">
        <v>275</v>
      </c>
      <c r="J47" s="20"/>
      <c r="K47" s="18">
        <v>30</v>
      </c>
      <c r="L47" s="62">
        <v>20</v>
      </c>
      <c r="M47" s="21">
        <v>8</v>
      </c>
      <c r="N47" s="59">
        <f t="shared" si="5"/>
        <v>8</v>
      </c>
      <c r="O47" s="35">
        <f>N47/L47</f>
        <v>0.4</v>
      </c>
      <c r="P47" s="23">
        <f>(N47/K47)/3</f>
        <v>8.8888888888888892E-2</v>
      </c>
      <c r="Q47" s="94"/>
      <c r="R47" s="92"/>
      <c r="S47" s="50" t="s">
        <v>276</v>
      </c>
    </row>
    <row r="48" spans="1:19" ht="89.25" x14ac:dyDescent="0.25">
      <c r="A48" s="79" t="s">
        <v>277</v>
      </c>
      <c r="B48" s="79" t="s">
        <v>278</v>
      </c>
      <c r="C48" s="16" t="s">
        <v>279</v>
      </c>
      <c r="D48" s="17" t="s">
        <v>280</v>
      </c>
      <c r="E48" s="76" t="s">
        <v>639</v>
      </c>
      <c r="F48" s="40" t="s">
        <v>281</v>
      </c>
      <c r="G48" s="19" t="s">
        <v>282</v>
      </c>
      <c r="H48" s="19" t="s">
        <v>283</v>
      </c>
      <c r="I48" s="41" t="s">
        <v>71</v>
      </c>
      <c r="J48" s="41"/>
      <c r="K48" s="40">
        <v>12</v>
      </c>
      <c r="L48" s="62">
        <v>4</v>
      </c>
      <c r="M48" s="21">
        <v>1</v>
      </c>
      <c r="N48" s="59">
        <f t="shared" si="5"/>
        <v>1</v>
      </c>
      <c r="O48" s="35">
        <f>N48/L48</f>
        <v>0.25</v>
      </c>
      <c r="P48" s="23">
        <f>N48/K48</f>
        <v>8.3333333333333329E-2</v>
      </c>
      <c r="Q48" s="84">
        <f>AVERAGE(P48:P49)</f>
        <v>0.15833333333333335</v>
      </c>
      <c r="R48" s="90">
        <f>AVERAGE(Q48:Q57)</f>
        <v>8.5648148148148154E-2</v>
      </c>
      <c r="S48" s="50" t="s">
        <v>284</v>
      </c>
    </row>
    <row r="49" spans="1:19" ht="60" x14ac:dyDescent="0.25">
      <c r="A49" s="79"/>
      <c r="B49" s="79"/>
      <c r="C49" s="16" t="s">
        <v>285</v>
      </c>
      <c r="D49" s="17" t="s">
        <v>286</v>
      </c>
      <c r="E49" s="76"/>
      <c r="F49" s="18" t="s">
        <v>287</v>
      </c>
      <c r="G49" s="19" t="s">
        <v>288</v>
      </c>
      <c r="H49" s="19" t="s">
        <v>289</v>
      </c>
      <c r="I49" s="20" t="s">
        <v>71</v>
      </c>
      <c r="J49" s="20"/>
      <c r="K49" s="27">
        <v>0.1</v>
      </c>
      <c r="L49" s="63">
        <v>0.1</v>
      </c>
      <c r="M49" s="28">
        <v>7.0000000000000007E-2</v>
      </c>
      <c r="N49" s="60">
        <f t="shared" si="5"/>
        <v>7.0000000000000007E-2</v>
      </c>
      <c r="O49" s="26">
        <f>(N49/L49)/4</f>
        <v>0.17500000000000002</v>
      </c>
      <c r="P49" s="23">
        <f>(N49/K49)/3</f>
        <v>0.23333333333333336</v>
      </c>
      <c r="Q49" s="94"/>
      <c r="R49" s="91"/>
      <c r="S49" s="24" t="s">
        <v>290</v>
      </c>
    </row>
    <row r="50" spans="1:19" ht="72" x14ac:dyDescent="0.25">
      <c r="A50" s="79"/>
      <c r="B50" s="79" t="s">
        <v>291</v>
      </c>
      <c r="C50" s="16" t="s">
        <v>292</v>
      </c>
      <c r="D50" s="42" t="s">
        <v>293</v>
      </c>
      <c r="E50" s="76"/>
      <c r="F50" s="18" t="s">
        <v>294</v>
      </c>
      <c r="G50" s="19" t="s">
        <v>295</v>
      </c>
      <c r="H50" s="19" t="s">
        <v>296</v>
      </c>
      <c r="I50" s="20" t="s">
        <v>71</v>
      </c>
      <c r="J50" s="20"/>
      <c r="K50" s="18">
        <v>1</v>
      </c>
      <c r="L50" s="62">
        <v>1</v>
      </c>
      <c r="M50" s="21">
        <v>1</v>
      </c>
      <c r="N50" s="59">
        <f t="shared" si="5"/>
        <v>1</v>
      </c>
      <c r="O50" s="26">
        <f>(N50/L50)/4</f>
        <v>0.25</v>
      </c>
      <c r="P50" s="23">
        <f>+O50/3</f>
        <v>8.3333333333333329E-2</v>
      </c>
      <c r="Q50" s="84">
        <f>AVERAGE(P50:P53)</f>
        <v>3.6111111111111108E-2</v>
      </c>
      <c r="R50" s="91"/>
      <c r="S50" s="52" t="s">
        <v>297</v>
      </c>
    </row>
    <row r="51" spans="1:19" ht="78.599999999999994" customHeight="1" x14ac:dyDescent="0.25">
      <c r="A51" s="79"/>
      <c r="B51" s="79"/>
      <c r="C51" s="39" t="s">
        <v>292</v>
      </c>
      <c r="D51" s="24" t="s">
        <v>293</v>
      </c>
      <c r="E51" s="78"/>
      <c r="F51" s="40" t="s">
        <v>298</v>
      </c>
      <c r="G51" s="19" t="s">
        <v>299</v>
      </c>
      <c r="H51" s="19" t="s">
        <v>300</v>
      </c>
      <c r="I51" s="41" t="s">
        <v>71</v>
      </c>
      <c r="J51" s="41"/>
      <c r="K51" s="40">
        <v>27</v>
      </c>
      <c r="L51" s="62">
        <v>27</v>
      </c>
      <c r="M51" s="21">
        <v>0</v>
      </c>
      <c r="N51" s="59">
        <f t="shared" si="5"/>
        <v>0</v>
      </c>
      <c r="O51" s="26">
        <f>(N51/L51)/4</f>
        <v>0</v>
      </c>
      <c r="P51" s="23">
        <f>+O51/3</f>
        <v>0</v>
      </c>
      <c r="Q51" s="93"/>
      <c r="R51" s="91"/>
      <c r="S51" s="52"/>
    </row>
    <row r="52" spans="1:19" ht="315" x14ac:dyDescent="0.25">
      <c r="A52" s="79"/>
      <c r="B52" s="79"/>
      <c r="C52" s="16" t="s">
        <v>301</v>
      </c>
      <c r="D52" s="17" t="s">
        <v>302</v>
      </c>
      <c r="E52" s="76" t="s">
        <v>642</v>
      </c>
      <c r="F52" s="18" t="s">
        <v>303</v>
      </c>
      <c r="G52" s="19" t="s">
        <v>304</v>
      </c>
      <c r="H52" s="19" t="s">
        <v>305</v>
      </c>
      <c r="I52" s="20" t="s">
        <v>306</v>
      </c>
      <c r="J52" s="20"/>
      <c r="K52" s="18">
        <v>30</v>
      </c>
      <c r="L52" s="62">
        <v>30</v>
      </c>
      <c r="M52" s="21">
        <v>10</v>
      </c>
      <c r="N52" s="59">
        <f t="shared" si="5"/>
        <v>10</v>
      </c>
      <c r="O52" s="26">
        <f>(N52/L52)/4</f>
        <v>8.3333333333333329E-2</v>
      </c>
      <c r="P52" s="23">
        <f>+O52/3</f>
        <v>2.7777777777777776E-2</v>
      </c>
      <c r="Q52" s="93"/>
      <c r="R52" s="91"/>
      <c r="S52" s="24" t="s">
        <v>307</v>
      </c>
    </row>
    <row r="53" spans="1:19" ht="242.25" x14ac:dyDescent="0.25">
      <c r="A53" s="79"/>
      <c r="B53" s="79"/>
      <c r="C53" s="16" t="s">
        <v>308</v>
      </c>
      <c r="D53" s="17" t="s">
        <v>309</v>
      </c>
      <c r="E53" s="76" t="s">
        <v>640</v>
      </c>
      <c r="F53" s="18" t="s">
        <v>310</v>
      </c>
      <c r="G53" s="19" t="s">
        <v>311</v>
      </c>
      <c r="H53" s="19" t="s">
        <v>312</v>
      </c>
      <c r="I53" s="20" t="s">
        <v>313</v>
      </c>
      <c r="J53" s="20"/>
      <c r="K53" s="18">
        <v>30</v>
      </c>
      <c r="L53" s="62">
        <v>30</v>
      </c>
      <c r="M53" s="21">
        <v>1</v>
      </c>
      <c r="N53" s="59">
        <f t="shared" si="5"/>
        <v>1</v>
      </c>
      <c r="O53" s="34">
        <f>N53/L53</f>
        <v>3.3333333333333333E-2</v>
      </c>
      <c r="P53" s="23">
        <f>N53/K53</f>
        <v>3.3333333333333333E-2</v>
      </c>
      <c r="Q53" s="94"/>
      <c r="R53" s="91"/>
      <c r="S53" s="50" t="s">
        <v>314</v>
      </c>
    </row>
    <row r="54" spans="1:19" ht="129" customHeight="1" x14ac:dyDescent="0.25">
      <c r="A54" s="79"/>
      <c r="B54" s="79" t="s">
        <v>315</v>
      </c>
      <c r="C54" s="16" t="s">
        <v>316</v>
      </c>
      <c r="D54" s="42" t="s">
        <v>317</v>
      </c>
      <c r="E54" s="76" t="s">
        <v>641</v>
      </c>
      <c r="F54" s="18" t="s">
        <v>318</v>
      </c>
      <c r="G54" s="19" t="s">
        <v>319</v>
      </c>
      <c r="H54" s="19" t="s">
        <v>320</v>
      </c>
      <c r="I54" s="20" t="s">
        <v>321</v>
      </c>
      <c r="J54" s="20"/>
      <c r="K54" s="18">
        <v>5</v>
      </c>
      <c r="L54" s="62">
        <v>2</v>
      </c>
      <c r="M54" s="22">
        <v>0</v>
      </c>
      <c r="N54" s="59">
        <f t="shared" si="5"/>
        <v>0</v>
      </c>
      <c r="O54" s="34">
        <f>N54/L54</f>
        <v>0</v>
      </c>
      <c r="P54" s="23">
        <f>N54/K54</f>
        <v>0</v>
      </c>
      <c r="Q54" s="84">
        <f>AVERAGE(P54:P57)</f>
        <v>6.25E-2</v>
      </c>
      <c r="R54" s="91"/>
      <c r="S54" s="50"/>
    </row>
    <row r="55" spans="1:19" ht="101.25" customHeight="1" x14ac:dyDescent="0.25">
      <c r="A55" s="79"/>
      <c r="B55" s="79"/>
      <c r="C55" s="16" t="s">
        <v>322</v>
      </c>
      <c r="D55" s="17" t="s">
        <v>323</v>
      </c>
      <c r="E55" s="76" t="s">
        <v>670</v>
      </c>
      <c r="F55" s="18" t="s">
        <v>324</v>
      </c>
      <c r="G55" s="19" t="s">
        <v>325</v>
      </c>
      <c r="H55" s="19" t="s">
        <v>326</v>
      </c>
      <c r="I55" s="20" t="s">
        <v>327</v>
      </c>
      <c r="J55" s="20"/>
      <c r="K55" s="18">
        <v>8</v>
      </c>
      <c r="L55" s="62">
        <v>5</v>
      </c>
      <c r="M55" s="21">
        <v>5</v>
      </c>
      <c r="N55" s="59">
        <f t="shared" si="5"/>
        <v>5</v>
      </c>
      <c r="O55" s="26">
        <f t="shared" ref="O55:O67" si="6">(N55/L55)/4</f>
        <v>0.25</v>
      </c>
      <c r="P55" s="23">
        <f t="shared" ref="P55:P67" si="7">+O55/3</f>
        <v>8.3333333333333329E-2</v>
      </c>
      <c r="Q55" s="93"/>
      <c r="R55" s="91"/>
      <c r="S55" s="50" t="s">
        <v>328</v>
      </c>
    </row>
    <row r="56" spans="1:19" ht="165" x14ac:dyDescent="0.25">
      <c r="A56" s="79"/>
      <c r="B56" s="79"/>
      <c r="C56" s="16" t="s">
        <v>329</v>
      </c>
      <c r="D56" s="17" t="s">
        <v>330</v>
      </c>
      <c r="E56" s="76" t="s">
        <v>642</v>
      </c>
      <c r="F56" s="18" t="s">
        <v>331</v>
      </c>
      <c r="G56" s="19" t="s">
        <v>332</v>
      </c>
      <c r="H56" s="19" t="s">
        <v>333</v>
      </c>
      <c r="I56" s="20" t="s">
        <v>334</v>
      </c>
      <c r="J56" s="20"/>
      <c r="K56" s="18">
        <v>1</v>
      </c>
      <c r="L56" s="62">
        <v>1</v>
      </c>
      <c r="M56" s="22">
        <v>1</v>
      </c>
      <c r="N56" s="59">
        <f t="shared" si="5"/>
        <v>1</v>
      </c>
      <c r="O56" s="26">
        <f t="shared" si="6"/>
        <v>0.25</v>
      </c>
      <c r="P56" s="23">
        <f t="shared" si="7"/>
        <v>8.3333333333333329E-2</v>
      </c>
      <c r="Q56" s="93"/>
      <c r="R56" s="91"/>
      <c r="S56" s="24" t="s">
        <v>335</v>
      </c>
    </row>
    <row r="57" spans="1:19" ht="120" x14ac:dyDescent="0.25">
      <c r="A57" s="79"/>
      <c r="B57" s="79"/>
      <c r="C57" s="16" t="s">
        <v>336</v>
      </c>
      <c r="D57" s="17" t="s">
        <v>337</v>
      </c>
      <c r="E57" s="76" t="s">
        <v>643</v>
      </c>
      <c r="F57" s="18" t="s">
        <v>338</v>
      </c>
      <c r="G57" s="19" t="s">
        <v>339</v>
      </c>
      <c r="H57" s="19" t="s">
        <v>339</v>
      </c>
      <c r="I57" s="20" t="s">
        <v>340</v>
      </c>
      <c r="J57" s="20"/>
      <c r="K57" s="18">
        <v>6</v>
      </c>
      <c r="L57" s="62">
        <v>6</v>
      </c>
      <c r="M57" s="22">
        <v>6</v>
      </c>
      <c r="N57" s="59">
        <f t="shared" si="5"/>
        <v>6</v>
      </c>
      <c r="O57" s="26">
        <f t="shared" si="6"/>
        <v>0.25</v>
      </c>
      <c r="P57" s="23">
        <f t="shared" si="7"/>
        <v>8.3333333333333329E-2</v>
      </c>
      <c r="Q57" s="94"/>
      <c r="R57" s="92"/>
      <c r="S57" s="56" t="s">
        <v>341</v>
      </c>
    </row>
    <row r="58" spans="1:19" ht="120" x14ac:dyDescent="0.25">
      <c r="A58" s="79" t="s">
        <v>342</v>
      </c>
      <c r="B58" s="79" t="s">
        <v>343</v>
      </c>
      <c r="C58" s="16" t="s">
        <v>344</v>
      </c>
      <c r="D58" s="17" t="s">
        <v>345</v>
      </c>
      <c r="E58" s="76" t="s">
        <v>644</v>
      </c>
      <c r="F58" s="18" t="s">
        <v>346</v>
      </c>
      <c r="G58" s="19" t="s">
        <v>347</v>
      </c>
      <c r="H58" s="19" t="s">
        <v>348</v>
      </c>
      <c r="I58" s="20" t="s">
        <v>349</v>
      </c>
      <c r="J58" s="20"/>
      <c r="K58" s="36">
        <v>1</v>
      </c>
      <c r="L58" s="68">
        <v>1</v>
      </c>
      <c r="M58" s="28">
        <v>1</v>
      </c>
      <c r="N58" s="60">
        <f t="shared" si="5"/>
        <v>1</v>
      </c>
      <c r="O58" s="26">
        <f t="shared" si="6"/>
        <v>0.25</v>
      </c>
      <c r="P58" s="23">
        <f t="shared" si="7"/>
        <v>8.3333333333333329E-2</v>
      </c>
      <c r="Q58" s="84">
        <f>AVERAGE(P58:P62)</f>
        <v>6.6666666666666666E-2</v>
      </c>
      <c r="R58" s="90">
        <f>AVERAGE(Q58:Q65)</f>
        <v>6.9444444444444448E-2</v>
      </c>
      <c r="S58" s="50" t="s">
        <v>350</v>
      </c>
    </row>
    <row r="59" spans="1:19" ht="102" x14ac:dyDescent="0.25">
      <c r="A59" s="79"/>
      <c r="B59" s="79"/>
      <c r="C59" s="16" t="s">
        <v>351</v>
      </c>
      <c r="D59" s="17" t="s">
        <v>352</v>
      </c>
      <c r="E59" s="25" t="s">
        <v>645</v>
      </c>
      <c r="F59" s="18" t="s">
        <v>353</v>
      </c>
      <c r="G59" s="19" t="s">
        <v>354</v>
      </c>
      <c r="H59" s="19" t="s">
        <v>355</v>
      </c>
      <c r="I59" s="20" t="s">
        <v>356</v>
      </c>
      <c r="J59" s="20"/>
      <c r="K59" s="36">
        <v>1</v>
      </c>
      <c r="L59" s="68">
        <v>1</v>
      </c>
      <c r="M59" s="54">
        <v>1</v>
      </c>
      <c r="N59" s="60">
        <f t="shared" si="5"/>
        <v>1</v>
      </c>
      <c r="O59" s="26">
        <f t="shared" si="6"/>
        <v>0.25</v>
      </c>
      <c r="P59" s="23">
        <f t="shared" si="7"/>
        <v>8.3333333333333329E-2</v>
      </c>
      <c r="Q59" s="93"/>
      <c r="R59" s="91"/>
      <c r="S59" s="50" t="s">
        <v>357</v>
      </c>
    </row>
    <row r="60" spans="1:19" ht="135" x14ac:dyDescent="0.25">
      <c r="A60" s="79"/>
      <c r="B60" s="79"/>
      <c r="C60" s="16" t="s">
        <v>358</v>
      </c>
      <c r="D60" s="17" t="s">
        <v>359</v>
      </c>
      <c r="E60" s="25" t="s">
        <v>646</v>
      </c>
      <c r="F60" s="18" t="s">
        <v>360</v>
      </c>
      <c r="G60" s="25" t="s">
        <v>359</v>
      </c>
      <c r="H60" s="25" t="s">
        <v>361</v>
      </c>
      <c r="I60" s="20" t="s">
        <v>362</v>
      </c>
      <c r="J60" s="20"/>
      <c r="K60" s="33">
        <v>27</v>
      </c>
      <c r="L60" s="69">
        <v>27</v>
      </c>
      <c r="M60" s="21">
        <v>27</v>
      </c>
      <c r="N60" s="59">
        <f t="shared" si="5"/>
        <v>27</v>
      </c>
      <c r="O60" s="26">
        <f t="shared" si="6"/>
        <v>0.25</v>
      </c>
      <c r="P60" s="23">
        <f t="shared" si="7"/>
        <v>8.3333333333333329E-2</v>
      </c>
      <c r="Q60" s="93"/>
      <c r="R60" s="91"/>
      <c r="S60" s="50" t="s">
        <v>363</v>
      </c>
    </row>
    <row r="61" spans="1:19" ht="103.15" customHeight="1" x14ac:dyDescent="0.25">
      <c r="A61" s="79"/>
      <c r="B61" s="79"/>
      <c r="C61" s="16" t="s">
        <v>364</v>
      </c>
      <c r="D61" s="17" t="s">
        <v>365</v>
      </c>
      <c r="E61" s="17" t="s">
        <v>647</v>
      </c>
      <c r="F61" s="18" t="s">
        <v>366</v>
      </c>
      <c r="G61" s="19" t="s">
        <v>367</v>
      </c>
      <c r="H61" s="19" t="s">
        <v>368</v>
      </c>
      <c r="I61" s="20" t="s">
        <v>369</v>
      </c>
      <c r="J61" s="20"/>
      <c r="K61" s="18">
        <v>1</v>
      </c>
      <c r="L61" s="62">
        <v>1</v>
      </c>
      <c r="M61" s="21">
        <v>0</v>
      </c>
      <c r="N61" s="59">
        <f t="shared" si="5"/>
        <v>0</v>
      </c>
      <c r="O61" s="26">
        <f t="shared" si="6"/>
        <v>0</v>
      </c>
      <c r="P61" s="23">
        <f t="shared" si="7"/>
        <v>0</v>
      </c>
      <c r="Q61" s="93"/>
      <c r="R61" s="91"/>
      <c r="S61" s="24" t="s">
        <v>370</v>
      </c>
    </row>
    <row r="62" spans="1:19" ht="48" x14ac:dyDescent="0.25">
      <c r="A62" s="79"/>
      <c r="B62" s="79"/>
      <c r="C62" s="16" t="s">
        <v>371</v>
      </c>
      <c r="D62" s="17" t="s">
        <v>372</v>
      </c>
      <c r="E62" s="17" t="s">
        <v>648</v>
      </c>
      <c r="F62" s="18" t="s">
        <v>373</v>
      </c>
      <c r="G62" s="19" t="s">
        <v>374</v>
      </c>
      <c r="H62" s="19" t="s">
        <v>375</v>
      </c>
      <c r="I62" s="20" t="s">
        <v>376</v>
      </c>
      <c r="J62" s="20"/>
      <c r="K62" s="18">
        <v>1</v>
      </c>
      <c r="L62" s="62">
        <v>1</v>
      </c>
      <c r="M62" s="21">
        <v>1</v>
      </c>
      <c r="N62" s="59">
        <f t="shared" si="5"/>
        <v>1</v>
      </c>
      <c r="O62" s="26">
        <f t="shared" si="6"/>
        <v>0.25</v>
      </c>
      <c r="P62" s="23">
        <f t="shared" si="7"/>
        <v>8.3333333333333329E-2</v>
      </c>
      <c r="Q62" s="94"/>
      <c r="R62" s="91"/>
      <c r="S62" s="50" t="s">
        <v>377</v>
      </c>
    </row>
    <row r="63" spans="1:19" ht="137.25" customHeight="1" x14ac:dyDescent="0.25">
      <c r="A63" s="79"/>
      <c r="B63" s="79" t="s">
        <v>378</v>
      </c>
      <c r="C63" s="16" t="s">
        <v>379</v>
      </c>
      <c r="D63" s="17" t="s">
        <v>380</v>
      </c>
      <c r="E63" s="17" t="s">
        <v>649</v>
      </c>
      <c r="F63" s="18" t="s">
        <v>381</v>
      </c>
      <c r="G63" s="19" t="s">
        <v>382</v>
      </c>
      <c r="H63" s="19" t="s">
        <v>383</v>
      </c>
      <c r="I63" s="20" t="s">
        <v>384</v>
      </c>
      <c r="J63" s="20"/>
      <c r="K63" s="18">
        <v>28</v>
      </c>
      <c r="L63" s="62">
        <v>28</v>
      </c>
      <c r="M63" s="21">
        <v>28</v>
      </c>
      <c r="N63" s="59">
        <f t="shared" si="5"/>
        <v>28</v>
      </c>
      <c r="O63" s="26">
        <f t="shared" si="6"/>
        <v>0.25</v>
      </c>
      <c r="P63" s="23">
        <f t="shared" si="7"/>
        <v>8.3333333333333329E-2</v>
      </c>
      <c r="Q63" s="84">
        <f>AVERAGE(P63:P65)</f>
        <v>7.2222222222222229E-2</v>
      </c>
      <c r="R63" s="91"/>
      <c r="S63" s="53" t="s">
        <v>385</v>
      </c>
    </row>
    <row r="64" spans="1:19" ht="165" x14ac:dyDescent="0.25">
      <c r="A64" s="79"/>
      <c r="B64" s="79"/>
      <c r="C64" s="16" t="s">
        <v>386</v>
      </c>
      <c r="D64" s="17" t="s">
        <v>387</v>
      </c>
      <c r="E64" s="17" t="s">
        <v>650</v>
      </c>
      <c r="F64" s="18" t="s">
        <v>388</v>
      </c>
      <c r="G64" s="19" t="s">
        <v>389</v>
      </c>
      <c r="H64" s="19" t="s">
        <v>390</v>
      </c>
      <c r="I64" s="20" t="s">
        <v>391</v>
      </c>
      <c r="J64" s="20"/>
      <c r="K64" s="18">
        <v>5</v>
      </c>
      <c r="L64" s="62">
        <v>5</v>
      </c>
      <c r="M64" s="21">
        <v>3</v>
      </c>
      <c r="N64" s="59">
        <f t="shared" si="5"/>
        <v>3</v>
      </c>
      <c r="O64" s="26">
        <f t="shared" si="6"/>
        <v>0.15</v>
      </c>
      <c r="P64" s="23">
        <f t="shared" si="7"/>
        <v>4.9999999999999996E-2</v>
      </c>
      <c r="Q64" s="93"/>
      <c r="R64" s="91"/>
      <c r="S64" s="53" t="s">
        <v>392</v>
      </c>
    </row>
    <row r="65" spans="1:19" ht="108" x14ac:dyDescent="0.25">
      <c r="A65" s="79"/>
      <c r="B65" s="79"/>
      <c r="C65" s="16" t="s">
        <v>393</v>
      </c>
      <c r="D65" s="17" t="s">
        <v>394</v>
      </c>
      <c r="E65" s="74" t="s">
        <v>651</v>
      </c>
      <c r="F65" s="18" t="s">
        <v>395</v>
      </c>
      <c r="G65" s="19" t="s">
        <v>396</v>
      </c>
      <c r="H65" s="19" t="s">
        <v>397</v>
      </c>
      <c r="I65" s="20" t="s">
        <v>398</v>
      </c>
      <c r="J65" s="20"/>
      <c r="K65" s="18">
        <v>28</v>
      </c>
      <c r="L65" s="62">
        <v>28</v>
      </c>
      <c r="M65" s="21">
        <v>28</v>
      </c>
      <c r="N65" s="59">
        <f t="shared" si="5"/>
        <v>28</v>
      </c>
      <c r="O65" s="26">
        <f t="shared" si="6"/>
        <v>0.25</v>
      </c>
      <c r="P65" s="23">
        <f t="shared" si="7"/>
        <v>8.3333333333333329E-2</v>
      </c>
      <c r="Q65" s="94"/>
      <c r="R65" s="92"/>
      <c r="S65" s="53" t="s">
        <v>399</v>
      </c>
    </row>
    <row r="66" spans="1:19" ht="75" x14ac:dyDescent="0.25">
      <c r="A66" s="79" t="s">
        <v>400</v>
      </c>
      <c r="B66" s="79" t="s">
        <v>401</v>
      </c>
      <c r="C66" s="16" t="s">
        <v>402</v>
      </c>
      <c r="D66" s="17" t="s">
        <v>403</v>
      </c>
      <c r="E66" s="76" t="s">
        <v>671</v>
      </c>
      <c r="F66" s="18" t="s">
        <v>404</v>
      </c>
      <c r="G66" s="19" t="s">
        <v>405</v>
      </c>
      <c r="H66" s="19" t="s">
        <v>406</v>
      </c>
      <c r="I66" s="20" t="s">
        <v>407</v>
      </c>
      <c r="J66" s="20"/>
      <c r="K66" s="18">
        <v>1</v>
      </c>
      <c r="L66" s="62">
        <v>1</v>
      </c>
      <c r="M66" s="21">
        <v>1</v>
      </c>
      <c r="N66" s="59">
        <f t="shared" si="5"/>
        <v>1</v>
      </c>
      <c r="O66" s="26">
        <f t="shared" si="6"/>
        <v>0.25</v>
      </c>
      <c r="P66" s="23">
        <f t="shared" si="7"/>
        <v>8.3333333333333329E-2</v>
      </c>
      <c r="Q66" s="84">
        <f>AVERAGE(P66:P72)</f>
        <v>0.1142857142857143</v>
      </c>
      <c r="R66" s="90">
        <f>AVERAGE(Q66:Q85)</f>
        <v>5.7284318048206939E-2</v>
      </c>
      <c r="S66" s="50" t="s">
        <v>408</v>
      </c>
    </row>
    <row r="67" spans="1:19" ht="103.15" customHeight="1" x14ac:dyDescent="0.25">
      <c r="A67" s="79"/>
      <c r="B67" s="79"/>
      <c r="C67" s="16" t="s">
        <v>409</v>
      </c>
      <c r="D67" s="17" t="s">
        <v>410</v>
      </c>
      <c r="E67" s="74" t="s">
        <v>652</v>
      </c>
      <c r="F67" s="18" t="s">
        <v>411</v>
      </c>
      <c r="G67" s="19" t="s">
        <v>412</v>
      </c>
      <c r="H67" s="19" t="s">
        <v>413</v>
      </c>
      <c r="I67" s="20" t="s">
        <v>414</v>
      </c>
      <c r="J67" s="20"/>
      <c r="K67" s="18">
        <v>9</v>
      </c>
      <c r="L67" s="62">
        <v>3</v>
      </c>
      <c r="M67" s="21">
        <v>3</v>
      </c>
      <c r="N67" s="59">
        <f t="shared" si="5"/>
        <v>3</v>
      </c>
      <c r="O67" s="26">
        <f t="shared" si="6"/>
        <v>0.25</v>
      </c>
      <c r="P67" s="23">
        <f t="shared" si="7"/>
        <v>8.3333333333333329E-2</v>
      </c>
      <c r="Q67" s="93"/>
      <c r="R67" s="91"/>
      <c r="S67" s="24" t="s">
        <v>415</v>
      </c>
    </row>
    <row r="68" spans="1:19" ht="75" x14ac:dyDescent="0.25">
      <c r="A68" s="79"/>
      <c r="B68" s="79"/>
      <c r="C68" s="16" t="s">
        <v>416</v>
      </c>
      <c r="D68" s="17" t="s">
        <v>417</v>
      </c>
      <c r="E68" s="74" t="s">
        <v>653</v>
      </c>
      <c r="F68" s="18" t="s">
        <v>418</v>
      </c>
      <c r="G68" s="19" t="s">
        <v>419</v>
      </c>
      <c r="H68" s="19" t="s">
        <v>420</v>
      </c>
      <c r="I68" s="20" t="s">
        <v>26</v>
      </c>
      <c r="J68" s="20"/>
      <c r="K68" s="18">
        <v>10</v>
      </c>
      <c r="L68" s="62">
        <v>10</v>
      </c>
      <c r="M68" s="22">
        <v>3</v>
      </c>
      <c r="N68" s="59">
        <f t="shared" si="5"/>
        <v>3</v>
      </c>
      <c r="O68" s="34">
        <f>N68/L68</f>
        <v>0.3</v>
      </c>
      <c r="P68" s="23">
        <f>N68/K68</f>
        <v>0.3</v>
      </c>
      <c r="Q68" s="93"/>
      <c r="R68" s="91"/>
      <c r="S68" s="50" t="s">
        <v>421</v>
      </c>
    </row>
    <row r="69" spans="1:19" ht="72" x14ac:dyDescent="0.25">
      <c r="A69" s="79"/>
      <c r="B69" s="79"/>
      <c r="C69" s="16" t="s">
        <v>422</v>
      </c>
      <c r="D69" s="17" t="s">
        <v>423</v>
      </c>
      <c r="E69" s="74" t="s">
        <v>631</v>
      </c>
      <c r="F69" s="18" t="s">
        <v>424</v>
      </c>
      <c r="G69" s="19" t="s">
        <v>425</v>
      </c>
      <c r="H69" s="19" t="s">
        <v>426</v>
      </c>
      <c r="I69" s="20" t="s">
        <v>427</v>
      </c>
      <c r="J69" s="20"/>
      <c r="K69" s="18">
        <v>3</v>
      </c>
      <c r="L69" s="62">
        <v>1</v>
      </c>
      <c r="M69" s="21">
        <v>1</v>
      </c>
      <c r="N69" s="59">
        <f t="shared" si="5"/>
        <v>1</v>
      </c>
      <c r="O69" s="26">
        <f>(N69/L69)/4</f>
        <v>0.25</v>
      </c>
      <c r="P69" s="23">
        <f>+O69/3</f>
        <v>8.3333333333333329E-2</v>
      </c>
      <c r="Q69" s="93"/>
      <c r="R69" s="91"/>
      <c r="S69" s="24" t="s">
        <v>428</v>
      </c>
    </row>
    <row r="70" spans="1:19" ht="60" x14ac:dyDescent="0.25">
      <c r="A70" s="79"/>
      <c r="B70" s="79"/>
      <c r="C70" s="16" t="s">
        <v>429</v>
      </c>
      <c r="D70" s="17" t="s">
        <v>430</v>
      </c>
      <c r="E70" s="74" t="s">
        <v>653</v>
      </c>
      <c r="F70" s="18" t="s">
        <v>431</v>
      </c>
      <c r="G70" s="19" t="s">
        <v>432</v>
      </c>
      <c r="H70" s="19" t="s">
        <v>433</v>
      </c>
      <c r="I70" s="20" t="s">
        <v>64</v>
      </c>
      <c r="J70" s="20"/>
      <c r="K70" s="18">
        <v>27</v>
      </c>
      <c r="L70" s="62">
        <v>27</v>
      </c>
      <c r="M70" s="21">
        <v>27</v>
      </c>
      <c r="N70" s="59">
        <f t="shared" si="5"/>
        <v>27</v>
      </c>
      <c r="O70" s="26">
        <f>(N70/L70)/4</f>
        <v>0.25</v>
      </c>
      <c r="P70" s="23">
        <f>+O70/3</f>
        <v>8.3333333333333329E-2</v>
      </c>
      <c r="Q70" s="93"/>
      <c r="R70" s="91"/>
      <c r="S70" s="50" t="s">
        <v>434</v>
      </c>
    </row>
    <row r="71" spans="1:19" ht="60" x14ac:dyDescent="0.25">
      <c r="A71" s="79"/>
      <c r="B71" s="79"/>
      <c r="C71" s="16" t="s">
        <v>435</v>
      </c>
      <c r="D71" s="31" t="s">
        <v>436</v>
      </c>
      <c r="E71" s="74" t="s">
        <v>653</v>
      </c>
      <c r="F71" s="18" t="s">
        <v>437</v>
      </c>
      <c r="G71" s="19" t="s">
        <v>438</v>
      </c>
      <c r="H71" s="19" t="s">
        <v>439</v>
      </c>
      <c r="I71" s="20" t="s">
        <v>64</v>
      </c>
      <c r="J71" s="20"/>
      <c r="K71" s="18">
        <v>27</v>
      </c>
      <c r="L71" s="62">
        <v>10</v>
      </c>
      <c r="M71" s="22">
        <v>0</v>
      </c>
      <c r="N71" s="59">
        <f t="shared" si="5"/>
        <v>0</v>
      </c>
      <c r="O71" s="26">
        <f>(N71/L71)/4</f>
        <v>0</v>
      </c>
      <c r="P71" s="23">
        <f>+O71/3</f>
        <v>0</v>
      </c>
      <c r="Q71" s="93"/>
      <c r="R71" s="91"/>
      <c r="S71" s="52"/>
    </row>
    <row r="72" spans="1:19" ht="150" x14ac:dyDescent="0.25">
      <c r="A72" s="79"/>
      <c r="B72" s="79"/>
      <c r="C72" s="16" t="s">
        <v>440</v>
      </c>
      <c r="D72" s="17" t="s">
        <v>441</v>
      </c>
      <c r="E72" s="76" t="s">
        <v>654</v>
      </c>
      <c r="F72" s="18" t="s">
        <v>443</v>
      </c>
      <c r="G72" s="19" t="s">
        <v>444</v>
      </c>
      <c r="H72" s="19" t="s">
        <v>442</v>
      </c>
      <c r="I72" s="20" t="s">
        <v>445</v>
      </c>
      <c r="J72" s="20"/>
      <c r="K72" s="18">
        <v>12</v>
      </c>
      <c r="L72" s="62">
        <v>4</v>
      </c>
      <c r="M72" s="21">
        <v>2</v>
      </c>
      <c r="N72" s="59">
        <f t="shared" ref="N72:N96" si="8">M72</f>
        <v>2</v>
      </c>
      <c r="O72" s="34">
        <f>N72/L72</f>
        <v>0.5</v>
      </c>
      <c r="P72" s="23">
        <f>N72/K72</f>
        <v>0.16666666666666666</v>
      </c>
      <c r="Q72" s="94"/>
      <c r="R72" s="91"/>
      <c r="S72" s="50" t="s">
        <v>446</v>
      </c>
    </row>
    <row r="73" spans="1:19" ht="72" x14ac:dyDescent="0.25">
      <c r="A73" s="79"/>
      <c r="B73" s="79" t="s">
        <v>447</v>
      </c>
      <c r="C73" s="16" t="s">
        <v>448</v>
      </c>
      <c r="D73" s="17" t="s">
        <v>449</v>
      </c>
      <c r="E73" s="76"/>
      <c r="F73" s="18" t="s">
        <v>450</v>
      </c>
      <c r="G73" s="19" t="s">
        <v>449</v>
      </c>
      <c r="H73" s="19" t="s">
        <v>451</v>
      </c>
      <c r="I73" s="20" t="s">
        <v>452</v>
      </c>
      <c r="J73" s="20"/>
      <c r="K73" s="18"/>
      <c r="L73" s="62"/>
      <c r="M73" s="21"/>
      <c r="N73" s="59"/>
      <c r="O73" s="26"/>
      <c r="P73" s="23"/>
      <c r="Q73" s="84">
        <f>AVERAGE(P73:P80)</f>
        <v>7.987213403880071E-2</v>
      </c>
      <c r="R73" s="91"/>
      <c r="S73" s="50" t="s">
        <v>453</v>
      </c>
    </row>
    <row r="74" spans="1:19" ht="105" x14ac:dyDescent="0.25">
      <c r="A74" s="79"/>
      <c r="B74" s="79"/>
      <c r="C74" s="16" t="s">
        <v>454</v>
      </c>
      <c r="D74" s="17" t="s">
        <v>455</v>
      </c>
      <c r="E74" s="76" t="s">
        <v>655</v>
      </c>
      <c r="F74" s="18" t="s">
        <v>456</v>
      </c>
      <c r="G74" s="19" t="s">
        <v>457</v>
      </c>
      <c r="H74" s="19" t="s">
        <v>458</v>
      </c>
      <c r="I74" s="20" t="s">
        <v>64</v>
      </c>
      <c r="J74" s="20"/>
      <c r="K74" s="18">
        <v>27</v>
      </c>
      <c r="L74" s="62">
        <v>27</v>
      </c>
      <c r="M74" s="22">
        <v>3</v>
      </c>
      <c r="N74" s="59">
        <f t="shared" si="8"/>
        <v>3</v>
      </c>
      <c r="O74" s="26">
        <f>N74/L74</f>
        <v>0.1111111111111111</v>
      </c>
      <c r="P74" s="23">
        <f>(N74/K74)/3</f>
        <v>3.7037037037037035E-2</v>
      </c>
      <c r="Q74" s="85"/>
      <c r="R74" s="91"/>
      <c r="S74" s="50" t="s">
        <v>459</v>
      </c>
    </row>
    <row r="75" spans="1:19" ht="63.75" x14ac:dyDescent="0.25">
      <c r="A75" s="80"/>
      <c r="B75" s="80"/>
      <c r="C75" s="16" t="s">
        <v>460</v>
      </c>
      <c r="D75" s="17" t="s">
        <v>461</v>
      </c>
      <c r="E75" s="76" t="s">
        <v>655</v>
      </c>
      <c r="F75" s="18" t="s">
        <v>462</v>
      </c>
      <c r="G75" s="19" t="s">
        <v>463</v>
      </c>
      <c r="H75" s="19" t="s">
        <v>464</v>
      </c>
      <c r="I75" s="20" t="s">
        <v>465</v>
      </c>
      <c r="J75" s="20"/>
      <c r="K75" s="18">
        <v>3</v>
      </c>
      <c r="L75" s="62">
        <v>1</v>
      </c>
      <c r="M75" s="21">
        <v>0</v>
      </c>
      <c r="N75" s="59">
        <f t="shared" si="8"/>
        <v>0</v>
      </c>
      <c r="O75" s="26">
        <f>N75/L75</f>
        <v>0</v>
      </c>
      <c r="P75" s="23">
        <f>(N75/K75)</f>
        <v>0</v>
      </c>
      <c r="Q75" s="85"/>
      <c r="R75" s="91"/>
      <c r="S75" s="52"/>
    </row>
    <row r="76" spans="1:19" ht="84" x14ac:dyDescent="0.25">
      <c r="A76" s="79"/>
      <c r="B76" s="79"/>
      <c r="C76" s="16" t="s">
        <v>466</v>
      </c>
      <c r="D76" s="17" t="s">
        <v>467</v>
      </c>
      <c r="E76" s="76" t="s">
        <v>655</v>
      </c>
      <c r="F76" s="18" t="s">
        <v>468</v>
      </c>
      <c r="G76" s="19" t="s">
        <v>469</v>
      </c>
      <c r="H76" s="19" t="s">
        <v>470</v>
      </c>
      <c r="I76" s="20" t="s">
        <v>64</v>
      </c>
      <c r="J76" s="20"/>
      <c r="K76" s="18">
        <v>27</v>
      </c>
      <c r="L76" s="62">
        <v>27</v>
      </c>
      <c r="M76" s="21">
        <v>19</v>
      </c>
      <c r="N76" s="59">
        <f t="shared" si="8"/>
        <v>19</v>
      </c>
      <c r="O76" s="26">
        <f>N76/L76</f>
        <v>0.70370370370370372</v>
      </c>
      <c r="P76" s="23">
        <f>+O76/3</f>
        <v>0.23456790123456792</v>
      </c>
      <c r="Q76" s="85"/>
      <c r="R76" s="91"/>
      <c r="S76" s="50" t="s">
        <v>471</v>
      </c>
    </row>
    <row r="77" spans="1:19" ht="72" x14ac:dyDescent="0.25">
      <c r="A77" s="79"/>
      <c r="B77" s="79"/>
      <c r="C77" s="16" t="s">
        <v>472</v>
      </c>
      <c r="D77" s="17" t="s">
        <v>473</v>
      </c>
      <c r="E77" s="76" t="s">
        <v>655</v>
      </c>
      <c r="F77" s="18" t="s">
        <v>474</v>
      </c>
      <c r="G77" s="19" t="s">
        <v>475</v>
      </c>
      <c r="H77" s="19" t="s">
        <v>476</v>
      </c>
      <c r="I77" s="20" t="s">
        <v>313</v>
      </c>
      <c r="J77" s="20"/>
      <c r="K77" s="18">
        <v>30</v>
      </c>
      <c r="L77" s="62">
        <v>10</v>
      </c>
      <c r="M77" s="21">
        <v>8</v>
      </c>
      <c r="N77" s="59">
        <f t="shared" si="8"/>
        <v>8</v>
      </c>
      <c r="O77" s="26">
        <f>N77/L77</f>
        <v>0.8</v>
      </c>
      <c r="P77" s="23">
        <f>(N77/K77)</f>
        <v>0.26666666666666666</v>
      </c>
      <c r="Q77" s="85"/>
      <c r="R77" s="91"/>
      <c r="S77" s="24" t="s">
        <v>477</v>
      </c>
    </row>
    <row r="78" spans="1:19" ht="96" x14ac:dyDescent="0.25">
      <c r="A78" s="79"/>
      <c r="B78" s="79"/>
      <c r="C78" s="16" t="s">
        <v>478</v>
      </c>
      <c r="D78" s="17" t="s">
        <v>479</v>
      </c>
      <c r="E78" s="76"/>
      <c r="F78" s="18" t="s">
        <v>480</v>
      </c>
      <c r="G78" s="19" t="s">
        <v>481</v>
      </c>
      <c r="H78" s="19" t="s">
        <v>482</v>
      </c>
      <c r="I78" s="20" t="s">
        <v>483</v>
      </c>
      <c r="J78" s="20"/>
      <c r="K78" s="28">
        <v>1</v>
      </c>
      <c r="L78" s="71">
        <v>1</v>
      </c>
      <c r="M78" s="21">
        <v>0</v>
      </c>
      <c r="N78" s="59">
        <f t="shared" si="8"/>
        <v>0</v>
      </c>
      <c r="O78" s="26">
        <v>0</v>
      </c>
      <c r="P78" s="23">
        <f t="shared" ref="P78:P79" si="9">+O78*25%</f>
        <v>0</v>
      </c>
      <c r="Q78" s="85"/>
      <c r="R78" s="91"/>
      <c r="S78" s="52"/>
    </row>
    <row r="79" spans="1:19" ht="60" x14ac:dyDescent="0.25">
      <c r="A79" s="79"/>
      <c r="B79" s="79"/>
      <c r="C79" s="16" t="s">
        <v>484</v>
      </c>
      <c r="D79" s="43" t="s">
        <v>485</v>
      </c>
      <c r="E79" s="74"/>
      <c r="F79" s="18" t="s">
        <v>486</v>
      </c>
      <c r="G79" s="19" t="s">
        <v>487</v>
      </c>
      <c r="H79" s="19" t="s">
        <v>488</v>
      </c>
      <c r="I79" s="20" t="s">
        <v>57</v>
      </c>
      <c r="J79" s="20"/>
      <c r="K79" s="18">
        <v>1</v>
      </c>
      <c r="L79" s="62">
        <v>1</v>
      </c>
      <c r="M79" s="21">
        <v>0</v>
      </c>
      <c r="N79" s="59">
        <f t="shared" si="8"/>
        <v>0</v>
      </c>
      <c r="O79" s="26">
        <v>0</v>
      </c>
      <c r="P79" s="23">
        <f t="shared" si="9"/>
        <v>0</v>
      </c>
      <c r="Q79" s="85"/>
      <c r="R79" s="91"/>
      <c r="S79" s="52"/>
    </row>
    <row r="80" spans="1:19" ht="114" customHeight="1" x14ac:dyDescent="0.25">
      <c r="A80" s="79"/>
      <c r="B80" s="79"/>
      <c r="C80" s="16" t="s">
        <v>489</v>
      </c>
      <c r="D80" s="17" t="s">
        <v>490</v>
      </c>
      <c r="E80" s="76" t="s">
        <v>656</v>
      </c>
      <c r="F80" s="18" t="s">
        <v>491</v>
      </c>
      <c r="G80" s="19" t="s">
        <v>492</v>
      </c>
      <c r="H80" s="19" t="s">
        <v>493</v>
      </c>
      <c r="I80" s="20" t="s">
        <v>494</v>
      </c>
      <c r="J80" s="20"/>
      <c r="K80" s="18">
        <v>4</v>
      </c>
      <c r="L80" s="62">
        <v>4</v>
      </c>
      <c r="M80" s="22">
        <v>1</v>
      </c>
      <c r="N80" s="59">
        <f t="shared" si="8"/>
        <v>1</v>
      </c>
      <c r="O80" s="35">
        <f>(N80/L80)/4</f>
        <v>6.25E-2</v>
      </c>
      <c r="P80" s="23">
        <f>+O80/3</f>
        <v>2.0833333333333332E-2</v>
      </c>
      <c r="Q80" s="86"/>
      <c r="R80" s="91"/>
      <c r="S80" s="50" t="s">
        <v>495</v>
      </c>
    </row>
    <row r="81" spans="1:19" ht="108" x14ac:dyDescent="0.25">
      <c r="A81" s="79"/>
      <c r="B81" s="79" t="s">
        <v>496</v>
      </c>
      <c r="C81" s="16" t="s">
        <v>497</v>
      </c>
      <c r="D81" s="17" t="s">
        <v>498</v>
      </c>
      <c r="E81" s="76" t="s">
        <v>657</v>
      </c>
      <c r="F81" s="18" t="s">
        <v>500</v>
      </c>
      <c r="G81" s="19" t="s">
        <v>499</v>
      </c>
      <c r="H81" s="19" t="s">
        <v>501</v>
      </c>
      <c r="I81" s="16" t="s">
        <v>502</v>
      </c>
      <c r="J81" s="16"/>
      <c r="K81" s="18">
        <v>30</v>
      </c>
      <c r="L81" s="62">
        <v>30</v>
      </c>
      <c r="M81" s="21">
        <v>0</v>
      </c>
      <c r="N81" s="59">
        <f t="shared" si="8"/>
        <v>0</v>
      </c>
      <c r="O81" s="35">
        <f>(N81/L81)/4</f>
        <v>0</v>
      </c>
      <c r="P81" s="23">
        <f>+O81/3</f>
        <v>0</v>
      </c>
      <c r="Q81" s="84">
        <f>AVERAGE(P81:P82)</f>
        <v>0</v>
      </c>
      <c r="R81" s="91"/>
      <c r="S81" s="52"/>
    </row>
    <row r="82" spans="1:19" ht="89.25" x14ac:dyDescent="0.25">
      <c r="A82" s="79"/>
      <c r="B82" s="79"/>
      <c r="C82" s="16" t="s">
        <v>503</v>
      </c>
      <c r="D82" s="17" t="s">
        <v>504</v>
      </c>
      <c r="E82" s="76" t="s">
        <v>657</v>
      </c>
      <c r="F82" s="18" t="s">
        <v>505</v>
      </c>
      <c r="G82" s="19" t="s">
        <v>506</v>
      </c>
      <c r="H82" s="19" t="s">
        <v>507</v>
      </c>
      <c r="I82" s="20" t="s">
        <v>508</v>
      </c>
      <c r="J82" s="20"/>
      <c r="K82" s="36">
        <v>1</v>
      </c>
      <c r="L82" s="68">
        <v>1</v>
      </c>
      <c r="M82" s="21">
        <v>0</v>
      </c>
      <c r="N82" s="59">
        <f t="shared" si="8"/>
        <v>0</v>
      </c>
      <c r="O82" s="35">
        <f>(N82/L82)/4</f>
        <v>0</v>
      </c>
      <c r="P82" s="23">
        <f>+O82/3</f>
        <v>0</v>
      </c>
      <c r="Q82" s="94"/>
      <c r="R82" s="91"/>
      <c r="S82" s="52"/>
    </row>
    <row r="83" spans="1:19" ht="114.75" x14ac:dyDescent="0.25">
      <c r="A83" s="79"/>
      <c r="B83" s="79" t="s">
        <v>509</v>
      </c>
      <c r="C83" s="16" t="s">
        <v>510</v>
      </c>
      <c r="D83" s="17" t="s">
        <v>511</v>
      </c>
      <c r="E83" s="76" t="s">
        <v>658</v>
      </c>
      <c r="F83" s="18" t="s">
        <v>512</v>
      </c>
      <c r="G83" s="19" t="s">
        <v>513</v>
      </c>
      <c r="H83" s="19" t="s">
        <v>514</v>
      </c>
      <c r="I83" s="20" t="s">
        <v>515</v>
      </c>
      <c r="J83" s="20"/>
      <c r="K83" s="36">
        <v>0.6</v>
      </c>
      <c r="L83" s="71">
        <v>0.2</v>
      </c>
      <c r="M83" s="28">
        <v>0</v>
      </c>
      <c r="N83" s="60">
        <f t="shared" si="8"/>
        <v>0</v>
      </c>
      <c r="O83" s="23">
        <f>N83/L83</f>
        <v>0</v>
      </c>
      <c r="P83" s="23">
        <f>N83/K83</f>
        <v>0</v>
      </c>
      <c r="Q83" s="84">
        <f>AVERAGE(P83:P85)</f>
        <v>3.4979423868312758E-2</v>
      </c>
      <c r="R83" s="91"/>
      <c r="S83" s="50"/>
    </row>
    <row r="84" spans="1:19" ht="409.5" x14ac:dyDescent="0.25">
      <c r="A84" s="79"/>
      <c r="B84" s="79"/>
      <c r="C84" s="16" t="s">
        <v>516</v>
      </c>
      <c r="D84" s="17" t="s">
        <v>517</v>
      </c>
      <c r="E84" s="76" t="s">
        <v>659</v>
      </c>
      <c r="F84" s="18" t="s">
        <v>518</v>
      </c>
      <c r="G84" s="19" t="s">
        <v>519</v>
      </c>
      <c r="H84" s="19" t="s">
        <v>520</v>
      </c>
      <c r="I84" s="20" t="s">
        <v>521</v>
      </c>
      <c r="J84" s="20"/>
      <c r="K84" s="18">
        <v>27</v>
      </c>
      <c r="L84" s="62">
        <v>27</v>
      </c>
      <c r="M84" s="22">
        <v>27</v>
      </c>
      <c r="N84" s="59">
        <f t="shared" si="8"/>
        <v>27</v>
      </c>
      <c r="O84" s="35">
        <f>(N84/L84)/4</f>
        <v>0.25</v>
      </c>
      <c r="P84" s="23">
        <f>+O84/3</f>
        <v>8.3333333333333329E-2</v>
      </c>
      <c r="Q84" s="93"/>
      <c r="R84" s="91"/>
      <c r="S84" s="50" t="s">
        <v>522</v>
      </c>
    </row>
    <row r="85" spans="1:19" ht="165" x14ac:dyDescent="0.25">
      <c r="A85" s="79"/>
      <c r="B85" s="79"/>
      <c r="C85" s="16" t="s">
        <v>523</v>
      </c>
      <c r="D85" s="42" t="s">
        <v>524</v>
      </c>
      <c r="E85" s="76" t="s">
        <v>652</v>
      </c>
      <c r="F85" s="18" t="s">
        <v>525</v>
      </c>
      <c r="G85" s="19" t="s">
        <v>526</v>
      </c>
      <c r="H85" s="19" t="s">
        <v>527</v>
      </c>
      <c r="I85" s="20" t="s">
        <v>57</v>
      </c>
      <c r="J85" s="20"/>
      <c r="K85" s="18">
        <v>27</v>
      </c>
      <c r="L85" s="62">
        <v>27</v>
      </c>
      <c r="M85" s="21">
        <v>7</v>
      </c>
      <c r="N85" s="59">
        <f t="shared" si="8"/>
        <v>7</v>
      </c>
      <c r="O85" s="35">
        <f>(N85/L85)/4</f>
        <v>6.4814814814814811E-2</v>
      </c>
      <c r="P85" s="23">
        <f>+O85/3</f>
        <v>2.1604938271604937E-2</v>
      </c>
      <c r="Q85" s="94"/>
      <c r="R85" s="92"/>
      <c r="S85" s="24" t="s">
        <v>528</v>
      </c>
    </row>
    <row r="86" spans="1:19" ht="84" x14ac:dyDescent="0.25">
      <c r="A86" s="79" t="s">
        <v>529</v>
      </c>
      <c r="B86" s="79" t="s">
        <v>530</v>
      </c>
      <c r="C86" s="39" t="s">
        <v>531</v>
      </c>
      <c r="D86" s="44" t="s">
        <v>532</v>
      </c>
      <c r="E86" s="74" t="s">
        <v>672</v>
      </c>
      <c r="F86" s="40" t="s">
        <v>533</v>
      </c>
      <c r="G86" s="45" t="s">
        <v>534</v>
      </c>
      <c r="H86" s="45" t="s">
        <v>535</v>
      </c>
      <c r="I86" s="46" t="s">
        <v>536</v>
      </c>
      <c r="J86" s="46"/>
      <c r="K86" s="40">
        <v>3</v>
      </c>
      <c r="L86" s="62">
        <v>1</v>
      </c>
      <c r="M86" s="21">
        <v>0</v>
      </c>
      <c r="N86" s="59">
        <f t="shared" si="8"/>
        <v>0</v>
      </c>
      <c r="O86" s="26">
        <f>N86/L86</f>
        <v>0</v>
      </c>
      <c r="P86" s="23">
        <f>N86/K86</f>
        <v>0</v>
      </c>
      <c r="Q86" s="84">
        <f>AVERAGE(P86:P87)</f>
        <v>0.16666666666666666</v>
      </c>
      <c r="R86" s="90">
        <f>AVERAGE(Q86:Q96)</f>
        <v>0.10319733796296296</v>
      </c>
      <c r="S86" s="52"/>
    </row>
    <row r="87" spans="1:19" ht="216.75" x14ac:dyDescent="0.25">
      <c r="A87" s="79"/>
      <c r="B87" s="79"/>
      <c r="C87" s="16" t="s">
        <v>537</v>
      </c>
      <c r="D87" s="17" t="s">
        <v>538</v>
      </c>
      <c r="E87" s="74" t="s">
        <v>660</v>
      </c>
      <c r="F87" s="18" t="s">
        <v>539</v>
      </c>
      <c r="G87" s="19" t="s">
        <v>540</v>
      </c>
      <c r="H87" s="19" t="s">
        <v>541</v>
      </c>
      <c r="I87" s="20" t="s">
        <v>542</v>
      </c>
      <c r="J87" s="20"/>
      <c r="K87" s="18">
        <v>3</v>
      </c>
      <c r="L87" s="62">
        <v>1</v>
      </c>
      <c r="M87" s="22">
        <v>1</v>
      </c>
      <c r="N87" s="59">
        <f t="shared" si="8"/>
        <v>1</v>
      </c>
      <c r="O87" s="26">
        <f>(N87/L87)</f>
        <v>1</v>
      </c>
      <c r="P87" s="23">
        <f>+O87/3</f>
        <v>0.33333333333333331</v>
      </c>
      <c r="Q87" s="94"/>
      <c r="R87" s="91"/>
      <c r="S87" s="50" t="s">
        <v>543</v>
      </c>
    </row>
    <row r="88" spans="1:19" ht="105" x14ac:dyDescent="0.25">
      <c r="A88" s="79"/>
      <c r="B88" s="79" t="s">
        <v>544</v>
      </c>
      <c r="C88" s="16" t="s">
        <v>545</v>
      </c>
      <c r="D88" s="17" t="s">
        <v>546</v>
      </c>
      <c r="E88" s="75" t="s">
        <v>650</v>
      </c>
      <c r="F88" s="18" t="s">
        <v>547</v>
      </c>
      <c r="G88" s="19" t="s">
        <v>548</v>
      </c>
      <c r="H88" s="19" t="s">
        <v>549</v>
      </c>
      <c r="I88" s="20" t="s">
        <v>550</v>
      </c>
      <c r="J88" s="20"/>
      <c r="K88" s="18">
        <v>8</v>
      </c>
      <c r="L88" s="62">
        <v>8</v>
      </c>
      <c r="M88" s="21">
        <v>3</v>
      </c>
      <c r="N88" s="59">
        <f t="shared" si="8"/>
        <v>3</v>
      </c>
      <c r="O88" s="26">
        <f>(N88/L88)/4</f>
        <v>9.375E-2</v>
      </c>
      <c r="P88" s="23">
        <f>+O88/3</f>
        <v>3.125E-2</v>
      </c>
      <c r="Q88" s="84">
        <f>AVERAGE(P88:P90)</f>
        <v>2.8935185185185185E-2</v>
      </c>
      <c r="R88" s="91"/>
      <c r="S88" s="50" t="s">
        <v>551</v>
      </c>
    </row>
    <row r="89" spans="1:19" ht="140.25" x14ac:dyDescent="0.25">
      <c r="A89" s="79"/>
      <c r="B89" s="79"/>
      <c r="C89" s="16" t="s">
        <v>552</v>
      </c>
      <c r="D89" s="17" t="s">
        <v>553</v>
      </c>
      <c r="E89" s="75" t="s">
        <v>661</v>
      </c>
      <c r="F89" s="18" t="s">
        <v>554</v>
      </c>
      <c r="G89" s="19" t="s">
        <v>555</v>
      </c>
      <c r="H89" s="19" t="s">
        <v>556</v>
      </c>
      <c r="I89" s="20" t="s">
        <v>557</v>
      </c>
      <c r="J89" s="20"/>
      <c r="K89" s="18">
        <v>3</v>
      </c>
      <c r="L89" s="62">
        <v>3</v>
      </c>
      <c r="M89" s="21">
        <v>2</v>
      </c>
      <c r="N89" s="59">
        <f t="shared" si="8"/>
        <v>2</v>
      </c>
      <c r="O89" s="26">
        <f>(N89/L89)/4</f>
        <v>0.16666666666666666</v>
      </c>
      <c r="P89" s="23">
        <f>+O89/3</f>
        <v>5.5555555555555552E-2</v>
      </c>
      <c r="Q89" s="93"/>
      <c r="R89" s="91"/>
      <c r="S89" s="50" t="s">
        <v>558</v>
      </c>
    </row>
    <row r="90" spans="1:19" ht="72" x14ac:dyDescent="0.25">
      <c r="A90" s="79"/>
      <c r="B90" s="79"/>
      <c r="C90" s="16" t="s">
        <v>559</v>
      </c>
      <c r="D90" s="17" t="s">
        <v>560</v>
      </c>
      <c r="E90" s="75"/>
      <c r="F90" s="18" t="s">
        <v>561</v>
      </c>
      <c r="G90" s="19" t="s">
        <v>562</v>
      </c>
      <c r="H90" s="19" t="s">
        <v>563</v>
      </c>
      <c r="I90" s="20" t="s">
        <v>564</v>
      </c>
      <c r="J90" s="20"/>
      <c r="K90" s="18">
        <v>10</v>
      </c>
      <c r="L90" s="62">
        <v>4</v>
      </c>
      <c r="M90" s="21">
        <v>0</v>
      </c>
      <c r="N90" s="59">
        <f t="shared" si="8"/>
        <v>0</v>
      </c>
      <c r="O90" s="34">
        <f>N90/L90</f>
        <v>0</v>
      </c>
      <c r="P90" s="23">
        <f>N90/K90</f>
        <v>0</v>
      </c>
      <c r="Q90" s="94"/>
      <c r="R90" s="91"/>
      <c r="S90" s="52"/>
    </row>
    <row r="91" spans="1:19" ht="72" x14ac:dyDescent="0.25">
      <c r="A91" s="79"/>
      <c r="B91" s="79" t="s">
        <v>565</v>
      </c>
      <c r="C91" s="16" t="s">
        <v>566</v>
      </c>
      <c r="D91" s="17" t="s">
        <v>567</v>
      </c>
      <c r="E91" s="75"/>
      <c r="F91" s="18" t="s">
        <v>568</v>
      </c>
      <c r="G91" s="19" t="s">
        <v>569</v>
      </c>
      <c r="H91" s="19" t="s">
        <v>570</v>
      </c>
      <c r="I91" s="20" t="s">
        <v>564</v>
      </c>
      <c r="J91" s="20"/>
      <c r="K91" s="18">
        <v>10</v>
      </c>
      <c r="L91" s="62">
        <v>4</v>
      </c>
      <c r="M91" s="21">
        <v>0</v>
      </c>
      <c r="N91" s="59">
        <f t="shared" si="8"/>
        <v>0</v>
      </c>
      <c r="O91" s="34">
        <f>N91/L91</f>
        <v>0</v>
      </c>
      <c r="P91" s="23">
        <f>N91/K91</f>
        <v>0</v>
      </c>
      <c r="Q91" s="84">
        <f>AVERAGE(P91:P94)</f>
        <v>0.14583333333333334</v>
      </c>
      <c r="R91" s="91"/>
      <c r="S91" s="52"/>
    </row>
    <row r="92" spans="1:19" ht="69.599999999999994" customHeight="1" x14ac:dyDescent="0.25">
      <c r="A92" s="79"/>
      <c r="B92" s="79"/>
      <c r="C92" s="16" t="s">
        <v>571</v>
      </c>
      <c r="D92" s="17" t="s">
        <v>572</v>
      </c>
      <c r="E92" s="75" t="s">
        <v>625</v>
      </c>
      <c r="F92" s="18" t="s">
        <v>573</v>
      </c>
      <c r="G92" s="19" t="s">
        <v>574</v>
      </c>
      <c r="H92" s="19" t="s">
        <v>575</v>
      </c>
      <c r="I92" s="20" t="s">
        <v>576</v>
      </c>
      <c r="J92" s="20"/>
      <c r="K92" s="18">
        <v>2</v>
      </c>
      <c r="L92" s="62">
        <v>2</v>
      </c>
      <c r="M92" s="21">
        <v>2</v>
      </c>
      <c r="N92" s="59">
        <f t="shared" si="8"/>
        <v>2</v>
      </c>
      <c r="O92" s="34">
        <f>(N92/L92)/4</f>
        <v>0.25</v>
      </c>
      <c r="P92" s="23">
        <f>O92/3</f>
        <v>8.3333333333333329E-2</v>
      </c>
      <c r="Q92" s="93"/>
      <c r="R92" s="91"/>
      <c r="S92" s="50" t="s">
        <v>577</v>
      </c>
    </row>
    <row r="93" spans="1:19" ht="189" customHeight="1" x14ac:dyDescent="0.25">
      <c r="A93" s="79"/>
      <c r="B93" s="79"/>
      <c r="C93" s="16" t="s">
        <v>578</v>
      </c>
      <c r="D93" s="17" t="s">
        <v>579</v>
      </c>
      <c r="E93" s="75" t="s">
        <v>650</v>
      </c>
      <c r="F93" s="18" t="s">
        <v>580</v>
      </c>
      <c r="G93" s="19" t="s">
        <v>581</v>
      </c>
      <c r="H93" s="19" t="s">
        <v>582</v>
      </c>
      <c r="I93" s="20" t="s">
        <v>583</v>
      </c>
      <c r="J93" s="20"/>
      <c r="K93" s="18">
        <v>8</v>
      </c>
      <c r="L93" s="62">
        <v>6</v>
      </c>
      <c r="M93" s="21">
        <v>4</v>
      </c>
      <c r="N93" s="59">
        <f t="shared" si="8"/>
        <v>4</v>
      </c>
      <c r="O93" s="26">
        <f>N93/L93</f>
        <v>0.66666666666666663</v>
      </c>
      <c r="P93" s="23">
        <f>N93/K93</f>
        <v>0.5</v>
      </c>
      <c r="Q93" s="93"/>
      <c r="R93" s="91"/>
      <c r="S93" s="24" t="s">
        <v>584</v>
      </c>
    </row>
    <row r="94" spans="1:19" ht="96" x14ac:dyDescent="0.25">
      <c r="A94" s="79"/>
      <c r="B94" s="79"/>
      <c r="C94" s="16" t="s">
        <v>585</v>
      </c>
      <c r="D94" s="17" t="s">
        <v>586</v>
      </c>
      <c r="E94" s="75"/>
      <c r="F94" s="18" t="s">
        <v>587</v>
      </c>
      <c r="G94" s="19" t="s">
        <v>588</v>
      </c>
      <c r="H94" s="19" t="s">
        <v>589</v>
      </c>
      <c r="I94" s="20" t="s">
        <v>590</v>
      </c>
      <c r="J94" s="20"/>
      <c r="K94" s="18">
        <v>10</v>
      </c>
      <c r="L94" s="62">
        <v>3</v>
      </c>
      <c r="M94" s="21">
        <v>0</v>
      </c>
      <c r="N94" s="59">
        <f t="shared" si="8"/>
        <v>0</v>
      </c>
      <c r="O94" s="26">
        <f>N94/L94</f>
        <v>0</v>
      </c>
      <c r="P94" s="23">
        <f>N94/K94</f>
        <v>0</v>
      </c>
      <c r="Q94" s="94"/>
      <c r="R94" s="91"/>
      <c r="S94" s="52"/>
    </row>
    <row r="95" spans="1:19" ht="90" x14ac:dyDescent="0.25">
      <c r="A95" s="79"/>
      <c r="B95" s="79" t="s">
        <v>591</v>
      </c>
      <c r="C95" s="16" t="s">
        <v>592</v>
      </c>
      <c r="D95" s="17" t="s">
        <v>593</v>
      </c>
      <c r="E95" s="75" t="s">
        <v>662</v>
      </c>
      <c r="F95" s="18" t="s">
        <v>594</v>
      </c>
      <c r="G95" s="19" t="s">
        <v>595</v>
      </c>
      <c r="H95" s="19" t="s">
        <v>596</v>
      </c>
      <c r="I95" s="20" t="s">
        <v>597</v>
      </c>
      <c r="J95" s="20"/>
      <c r="K95" s="18">
        <v>96</v>
      </c>
      <c r="L95" s="62">
        <v>32</v>
      </c>
      <c r="M95" s="22">
        <v>12</v>
      </c>
      <c r="N95" s="59">
        <f t="shared" si="8"/>
        <v>12</v>
      </c>
      <c r="O95" s="26">
        <f>N95/L95</f>
        <v>0.375</v>
      </c>
      <c r="P95" s="23">
        <f>N95/K95</f>
        <v>0.125</v>
      </c>
      <c r="Q95" s="84">
        <f>AVERAGE(P95:P96)</f>
        <v>7.1354166666666663E-2</v>
      </c>
      <c r="R95" s="91"/>
      <c r="S95" s="24" t="s">
        <v>598</v>
      </c>
    </row>
    <row r="96" spans="1:19" ht="138.6" customHeight="1" x14ac:dyDescent="0.25">
      <c r="A96" s="79"/>
      <c r="B96" s="79"/>
      <c r="C96" s="16" t="s">
        <v>599</v>
      </c>
      <c r="D96" s="17" t="s">
        <v>600</v>
      </c>
      <c r="E96" s="75" t="s">
        <v>662</v>
      </c>
      <c r="F96" s="18" t="s">
        <v>601</v>
      </c>
      <c r="G96" s="19" t="s">
        <v>602</v>
      </c>
      <c r="H96" s="19" t="s">
        <v>603</v>
      </c>
      <c r="I96" s="20" t="s">
        <v>604</v>
      </c>
      <c r="J96" s="20"/>
      <c r="K96" s="36">
        <v>0.8</v>
      </c>
      <c r="L96" s="68">
        <v>0.8</v>
      </c>
      <c r="M96" s="28">
        <v>0.17</v>
      </c>
      <c r="N96" s="60">
        <f t="shared" si="8"/>
        <v>0.17</v>
      </c>
      <c r="O96" s="34">
        <f>(N96/L96)/4</f>
        <v>5.3124999999999999E-2</v>
      </c>
      <c r="P96" s="23">
        <f>O96/3</f>
        <v>1.7708333333333333E-2</v>
      </c>
      <c r="Q96" s="94"/>
      <c r="R96" s="92"/>
      <c r="S96" s="50" t="s">
        <v>605</v>
      </c>
    </row>
    <row r="97" spans="16:18" ht="26.25" x14ac:dyDescent="0.25">
      <c r="P97" s="48"/>
      <c r="Q97" s="48"/>
      <c r="R97" s="47">
        <f>AVERAGE(R8:R96)</f>
        <v>8.0456864516554219E-2</v>
      </c>
    </row>
  </sheetData>
  <autoFilter ref="A7:S97" xr:uid="{FAEFA873-AD3B-42CD-A2A9-332999546A00}"/>
  <mergeCells count="50">
    <mergeCell ref="A86:A96"/>
    <mergeCell ref="B86:B87"/>
    <mergeCell ref="R86:R96"/>
    <mergeCell ref="B88:B90"/>
    <mergeCell ref="B91:B94"/>
    <mergeCell ref="B95:B96"/>
    <mergeCell ref="Q91:Q94"/>
    <mergeCell ref="Q95:Q96"/>
    <mergeCell ref="Q86:Q87"/>
    <mergeCell ref="Q88:Q90"/>
    <mergeCell ref="A66:A85"/>
    <mergeCell ref="B66:B72"/>
    <mergeCell ref="R66:R85"/>
    <mergeCell ref="B73:B80"/>
    <mergeCell ref="B81:B82"/>
    <mergeCell ref="B83:B85"/>
    <mergeCell ref="Q66:Q72"/>
    <mergeCell ref="Q73:Q80"/>
    <mergeCell ref="Q81:Q82"/>
    <mergeCell ref="Q83:Q85"/>
    <mergeCell ref="A58:A65"/>
    <mergeCell ref="B58:B62"/>
    <mergeCell ref="R58:R65"/>
    <mergeCell ref="B63:B65"/>
    <mergeCell ref="Q58:Q62"/>
    <mergeCell ref="Q63:Q65"/>
    <mergeCell ref="A48:A57"/>
    <mergeCell ref="B48:B49"/>
    <mergeCell ref="R48:R57"/>
    <mergeCell ref="B50:B53"/>
    <mergeCell ref="B54:B57"/>
    <mergeCell ref="Q54:Q57"/>
    <mergeCell ref="Q48:Q49"/>
    <mergeCell ref="Q50:Q53"/>
    <mergeCell ref="A31:A47"/>
    <mergeCell ref="B31:B37"/>
    <mergeCell ref="R31:R47"/>
    <mergeCell ref="B38:B44"/>
    <mergeCell ref="B45:B47"/>
    <mergeCell ref="Q31:Q37"/>
    <mergeCell ref="Q38:Q44"/>
    <mergeCell ref="Q45:Q47"/>
    <mergeCell ref="A8:A30"/>
    <mergeCell ref="B8:B14"/>
    <mergeCell ref="R8:R30"/>
    <mergeCell ref="B15:B20"/>
    <mergeCell ref="B21:B30"/>
    <mergeCell ref="Q8:Q14"/>
    <mergeCell ref="Q15:Q20"/>
    <mergeCell ref="Q21:Q30"/>
  </mergeCells>
  <hyperlinks>
    <hyperlink ref="D13" r:id="rId1" location="_ftn1" display="applewebdata://EFB7AFBA-7BD1-49B1-84B8-64EB5D12C1AC/ - _ftn1" xr:uid="{BBB858EE-771F-4655-BF54-3CEDD225FCC6}"/>
    <hyperlink ref="D44" location="_ftn2" display="El 30% de los conflictos ambientales identificados en el departamento; han sido apoyados con procesos de participacion para la transformacion de los mismos[2]" xr:uid="{E11FE235-BF66-4A74-8212-CF12909E797C}"/>
    <hyperlink ref="D67" location="_ftn1" display="Nueve (9) obras tipo [1] para la mitigación del riesgo ejecutadas, monitoreadas y evaluadas." xr:uid="{7BA5AD00-BC54-4B95-814B-189DD97365E6}"/>
    <hyperlink ref="D72" location="_ftn3" display="Analisis anual de los efectos[3] de la variabilidad y el cambio climático en el Departamento, generando insumos para la toma de decisiones." xr:uid="{D1FFBDC3-D84D-4A2C-8625-33B8D2291420}"/>
    <hyperlink ref="D84" location="_ftn5" display="Acciones climáticas[5] ejecutadas en centros urbanos del Departamento." xr:uid="{311542D9-2D24-471A-8454-F6C8C7D31E84}"/>
    <hyperlink ref="G13:H13" r:id="rId2" location="_ftn1" display="applewebdata://EFB7AFBA-7BD1-49B1-84B8-64EB5D12C1AC/ - _ftn1" xr:uid="{8464C25F-8B90-4A5D-8942-018CE6D89DBF}"/>
    <hyperlink ref="G44" location="_ftn2" display="El 30% de los conflictos ambientales identificados en el departamento; han sido apoyados con procesos de participacion para la transformacion de los mismos[2]" xr:uid="{6DB6C1F2-2E88-419A-9956-20119CAD435C}"/>
  </hyperlinks>
  <pageMargins left="0.7" right="0.7" top="0.75" bottom="0.75" header="0.3" footer="0.3"/>
  <pageSetup paperSize="9" orientation="portrait" horizontalDpi="1200" verticalDpi="1200" r:id="rId3"/>
  <ignoredErrors>
    <ignoredError sqref="O22" formula="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PGARPAPDM 2024-2027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Quintero Velasquez</dc:creator>
  <cp:lastModifiedBy>Lina Marcela Quintero Velasquez</cp:lastModifiedBy>
  <dcterms:created xsi:type="dcterms:W3CDTF">2025-02-12T20:55:30Z</dcterms:created>
  <dcterms:modified xsi:type="dcterms:W3CDTF">2025-02-27T20:18:32Z</dcterms:modified>
</cp:coreProperties>
</file>