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dresmvalencia\Desktop\EnCasa\2020\10-14\ClaudiaMCardona\InformeGestion\"/>
    </mc:Choice>
  </mc:AlternateContent>
  <workbookProtection workbookAlgorithmName="SHA-512" workbookHashValue="w74NFcfN1AOYtkbibfIz0mjFlZ0fbUtLI+jNOjkO6eeU8LmxHCqryOnWAe/euKA2AXDQVvnbcghm3nO/g+SGdA==" workbookSaltValue="JH5TAP0NwZ6Ks/fVkL2raQ==" workbookSpinCount="100000" lockStructure="1"/>
  <bookViews>
    <workbookView xWindow="120" yWindow="135" windowWidth="23715" windowHeight="9540"/>
  </bookViews>
  <sheets>
    <sheet name="Informe Ingresos" sheetId="1" r:id="rId1"/>
  </sheets>
  <externalReferences>
    <externalReference r:id="rId2"/>
  </externalReferences>
  <definedNames>
    <definedName name="_xlnm.Print_Area" localSheetId="0">'Informe Ingresos'!#REF!</definedName>
    <definedName name="Lista_CAR">'[1]Datos Generales'!$H$5:$H$36</definedName>
    <definedName name="REPORTE" comment="SI SE REPORTA">[1]Formulas!$F$33:$F$34</definedName>
    <definedName name="SI" comment="OPCION SI O NO">[1]Formulas!$D$33:$D$34</definedName>
    <definedName name="Vigencias">'[1]Datos Generales'!$H$38:$H$45</definedName>
  </definedNames>
  <calcPr calcId="152511"/>
</workbook>
</file>

<file path=xl/calcChain.xml><?xml version="1.0" encoding="utf-8"?>
<calcChain xmlns="http://schemas.openxmlformats.org/spreadsheetml/2006/main">
  <c r="U305" i="1" l="1"/>
  <c r="N305" i="1"/>
  <c r="U304" i="1"/>
  <c r="N304" i="1"/>
  <c r="T303" i="1"/>
  <c r="U303" i="1" s="1"/>
  <c r="S303" i="1"/>
  <c r="R303" i="1"/>
  <c r="Q303" i="1"/>
  <c r="P303" i="1"/>
  <c r="O303" i="1"/>
  <c r="M303" i="1"/>
  <c r="L303" i="1"/>
  <c r="K303" i="1"/>
  <c r="U302" i="1"/>
  <c r="N302" i="1"/>
  <c r="U301" i="1"/>
  <c r="N301" i="1"/>
  <c r="U300" i="1"/>
  <c r="N300" i="1"/>
  <c r="T299" i="1"/>
  <c r="S299" i="1"/>
  <c r="S298" i="1" s="1"/>
  <c r="S284" i="1" s="1"/>
  <c r="R299" i="1"/>
  <c r="Q299" i="1"/>
  <c r="P299" i="1"/>
  <c r="P298" i="1" s="1"/>
  <c r="O299" i="1"/>
  <c r="O298" i="1" s="1"/>
  <c r="M299" i="1"/>
  <c r="L299" i="1"/>
  <c r="K299" i="1"/>
  <c r="R298" i="1"/>
  <c r="Q298" i="1"/>
  <c r="M298" i="1"/>
  <c r="L298" i="1"/>
  <c r="U297" i="1"/>
  <c r="N297" i="1"/>
  <c r="U296" i="1"/>
  <c r="N296" i="1"/>
  <c r="U295" i="1"/>
  <c r="N295" i="1"/>
  <c r="U294" i="1"/>
  <c r="N294" i="1"/>
  <c r="U293" i="1"/>
  <c r="N293" i="1"/>
  <c r="U292" i="1"/>
  <c r="N292" i="1"/>
  <c r="U291" i="1"/>
  <c r="N291" i="1"/>
  <c r="U290" i="1"/>
  <c r="N290" i="1"/>
  <c r="U289" i="1"/>
  <c r="N289" i="1"/>
  <c r="T288" i="1"/>
  <c r="S288" i="1"/>
  <c r="R288" i="1"/>
  <c r="Q288" i="1"/>
  <c r="P288" i="1"/>
  <c r="O288" i="1"/>
  <c r="M288" i="1"/>
  <c r="L288" i="1"/>
  <c r="K288" i="1"/>
  <c r="N288" i="1" s="1"/>
  <c r="U287" i="1"/>
  <c r="N287" i="1"/>
  <c r="U286" i="1"/>
  <c r="N286" i="1"/>
  <c r="T285" i="1"/>
  <c r="U285" i="1" s="1"/>
  <c r="S285" i="1"/>
  <c r="R285" i="1"/>
  <c r="R284" i="1" s="1"/>
  <c r="Q285" i="1"/>
  <c r="P285" i="1"/>
  <c r="O285" i="1"/>
  <c r="M285" i="1"/>
  <c r="M284" i="1" s="1"/>
  <c r="L285" i="1"/>
  <c r="K285" i="1"/>
  <c r="O284" i="1"/>
  <c r="T283" i="1"/>
  <c r="P283" i="1"/>
  <c r="N283" i="1"/>
  <c r="T282" i="1"/>
  <c r="U282" i="1" s="1"/>
  <c r="P282" i="1"/>
  <c r="N282" i="1"/>
  <c r="T281" i="1"/>
  <c r="U281" i="1" s="1"/>
  <c r="P281" i="1"/>
  <c r="N281" i="1"/>
  <c r="T280" i="1"/>
  <c r="U280" i="1" s="1"/>
  <c r="P280" i="1"/>
  <c r="N280" i="1"/>
  <c r="T279" i="1"/>
  <c r="U279" i="1" s="1"/>
  <c r="P279" i="1"/>
  <c r="N279" i="1"/>
  <c r="T278" i="1"/>
  <c r="U278" i="1" s="1"/>
  <c r="P278" i="1"/>
  <c r="N278" i="1"/>
  <c r="T277" i="1"/>
  <c r="U277" i="1" s="1"/>
  <c r="P277" i="1"/>
  <c r="N277" i="1"/>
  <c r="T276" i="1"/>
  <c r="U276" i="1" s="1"/>
  <c r="P276" i="1"/>
  <c r="P275" i="1" s="1"/>
  <c r="N276" i="1"/>
  <c r="S275" i="1"/>
  <c r="R275" i="1"/>
  <c r="R271" i="1" s="1"/>
  <c r="Q275" i="1"/>
  <c r="O275" i="1"/>
  <c r="M275" i="1"/>
  <c r="L275" i="1"/>
  <c r="L271" i="1" s="1"/>
  <c r="K275" i="1"/>
  <c r="T274" i="1"/>
  <c r="U274" i="1" s="1"/>
  <c r="N274" i="1"/>
  <c r="U273" i="1"/>
  <c r="T273" i="1"/>
  <c r="N273" i="1"/>
  <c r="P273" i="1" s="1"/>
  <c r="P272" i="1" s="1"/>
  <c r="T272" i="1"/>
  <c r="S272" i="1"/>
  <c r="R272" i="1"/>
  <c r="Q272" i="1"/>
  <c r="Q271" i="1" s="1"/>
  <c r="O272" i="1"/>
  <c r="M272" i="1"/>
  <c r="L272" i="1"/>
  <c r="K272" i="1"/>
  <c r="N272" i="1" s="1"/>
  <c r="T270" i="1"/>
  <c r="U270" i="1" s="1"/>
  <c r="P270" i="1"/>
  <c r="N270" i="1"/>
  <c r="T269" i="1"/>
  <c r="U269" i="1" s="1"/>
  <c r="P269" i="1"/>
  <c r="N269" i="1"/>
  <c r="T268" i="1"/>
  <c r="U268" i="1" s="1"/>
  <c r="P268" i="1"/>
  <c r="N268" i="1"/>
  <c r="T267" i="1"/>
  <c r="N267" i="1"/>
  <c r="T266" i="1"/>
  <c r="U266" i="1" s="1"/>
  <c r="N266" i="1"/>
  <c r="U265" i="1"/>
  <c r="T265" i="1"/>
  <c r="N265" i="1"/>
  <c r="T264" i="1"/>
  <c r="U264" i="1" s="1"/>
  <c r="N264" i="1"/>
  <c r="P264" i="1" s="1"/>
  <c r="T263" i="1"/>
  <c r="U263" i="1" s="1"/>
  <c r="N263" i="1"/>
  <c r="P263" i="1" s="1"/>
  <c r="S262" i="1"/>
  <c r="R262" i="1"/>
  <c r="Q262" i="1"/>
  <c r="O262" i="1"/>
  <c r="M262" i="1"/>
  <c r="L262" i="1"/>
  <c r="K262" i="1"/>
  <c r="T261" i="1"/>
  <c r="U261" i="1" s="1"/>
  <c r="N261" i="1"/>
  <c r="P261" i="1" s="1"/>
  <c r="T260" i="1"/>
  <c r="N260" i="1"/>
  <c r="P260" i="1" s="1"/>
  <c r="P259" i="1" s="1"/>
  <c r="S259" i="1"/>
  <c r="R259" i="1"/>
  <c r="Q259" i="1"/>
  <c r="Q258" i="1" s="1"/>
  <c r="O259" i="1"/>
  <c r="O258" i="1" s="1"/>
  <c r="N259" i="1"/>
  <c r="M259" i="1"/>
  <c r="L259" i="1"/>
  <c r="K259" i="1"/>
  <c r="K258" i="1" s="1"/>
  <c r="R258" i="1"/>
  <c r="L258" i="1"/>
  <c r="U256" i="1"/>
  <c r="N256" i="1"/>
  <c r="U255" i="1"/>
  <c r="N255" i="1"/>
  <c r="U254" i="1"/>
  <c r="N254" i="1"/>
  <c r="U253" i="1"/>
  <c r="N253" i="1"/>
  <c r="U252" i="1"/>
  <c r="N252" i="1"/>
  <c r="U251" i="1"/>
  <c r="N251" i="1"/>
  <c r="U250" i="1"/>
  <c r="N250" i="1"/>
  <c r="U249" i="1"/>
  <c r="N249" i="1"/>
  <c r="T248" i="1"/>
  <c r="S248" i="1"/>
  <c r="R248" i="1"/>
  <c r="Q248" i="1"/>
  <c r="P248" i="1"/>
  <c r="O248" i="1"/>
  <c r="M248" i="1"/>
  <c r="L248" i="1"/>
  <c r="K248" i="1"/>
  <c r="U247" i="1"/>
  <c r="N247" i="1"/>
  <c r="U246" i="1"/>
  <c r="N246" i="1"/>
  <c r="T245" i="1"/>
  <c r="T244" i="1" s="1"/>
  <c r="S245" i="1"/>
  <c r="R245" i="1"/>
  <c r="Q245" i="1"/>
  <c r="Q244" i="1" s="1"/>
  <c r="P245" i="1"/>
  <c r="P244" i="1" s="1"/>
  <c r="O245" i="1"/>
  <c r="M245" i="1"/>
  <c r="M244" i="1" s="1"/>
  <c r="L245" i="1"/>
  <c r="K245" i="1"/>
  <c r="N245" i="1" s="1"/>
  <c r="R244" i="1"/>
  <c r="L244" i="1"/>
  <c r="U243" i="1"/>
  <c r="N243" i="1"/>
  <c r="U242" i="1"/>
  <c r="N242" i="1"/>
  <c r="T241" i="1"/>
  <c r="S241" i="1"/>
  <c r="U241" i="1" s="1"/>
  <c r="R241" i="1"/>
  <c r="Q241" i="1"/>
  <c r="P241" i="1"/>
  <c r="O241" i="1"/>
  <c r="M241" i="1"/>
  <c r="L241" i="1"/>
  <c r="K241" i="1"/>
  <c r="U240" i="1"/>
  <c r="N240" i="1"/>
  <c r="U239" i="1"/>
  <c r="N239" i="1"/>
  <c r="U238" i="1"/>
  <c r="N238" i="1"/>
  <c r="T237" i="1"/>
  <c r="U237" i="1" s="1"/>
  <c r="S237" i="1"/>
  <c r="R237" i="1"/>
  <c r="R236" i="1" s="1"/>
  <c r="Q237" i="1"/>
  <c r="Q236" i="1" s="1"/>
  <c r="P237" i="1"/>
  <c r="P236" i="1" s="1"/>
  <c r="O237" i="1"/>
  <c r="M237" i="1"/>
  <c r="L237" i="1"/>
  <c r="L236" i="1" s="1"/>
  <c r="K237" i="1"/>
  <c r="K236" i="1" s="1"/>
  <c r="N236" i="1" s="1"/>
  <c r="S236" i="1"/>
  <c r="O236" i="1"/>
  <c r="M236" i="1"/>
  <c r="U235" i="1"/>
  <c r="N235" i="1"/>
  <c r="U234" i="1"/>
  <c r="N234" i="1"/>
  <c r="U233" i="1"/>
  <c r="N233" i="1"/>
  <c r="T232" i="1"/>
  <c r="U232" i="1" s="1"/>
  <c r="S232" i="1"/>
  <c r="R232" i="1"/>
  <c r="Q232" i="1"/>
  <c r="P232" i="1"/>
  <c r="O232" i="1"/>
  <c r="M232" i="1"/>
  <c r="L232" i="1"/>
  <c r="K232" i="1"/>
  <c r="U231" i="1"/>
  <c r="N231" i="1"/>
  <c r="U230" i="1"/>
  <c r="N230" i="1"/>
  <c r="U229" i="1"/>
  <c r="N229" i="1"/>
  <c r="U228" i="1"/>
  <c r="N228" i="1"/>
  <c r="U227" i="1"/>
  <c r="N227" i="1"/>
  <c r="U226" i="1"/>
  <c r="N226" i="1"/>
  <c r="U225" i="1"/>
  <c r="N225" i="1"/>
  <c r="U224" i="1"/>
  <c r="N224" i="1"/>
  <c r="T223" i="1"/>
  <c r="S223" i="1"/>
  <c r="U223" i="1" s="1"/>
  <c r="R223" i="1"/>
  <c r="Q223" i="1"/>
  <c r="Q214" i="1" s="1"/>
  <c r="P223" i="1"/>
  <c r="O223" i="1"/>
  <c r="M223" i="1"/>
  <c r="L223" i="1"/>
  <c r="K223" i="1"/>
  <c r="U222" i="1"/>
  <c r="N222" i="1"/>
  <c r="U221" i="1"/>
  <c r="N221" i="1"/>
  <c r="U220" i="1"/>
  <c r="N220" i="1"/>
  <c r="T219" i="1"/>
  <c r="U219" i="1" s="1"/>
  <c r="S219" i="1"/>
  <c r="R219" i="1"/>
  <c r="Q219" i="1"/>
  <c r="P219" i="1"/>
  <c r="O219" i="1"/>
  <c r="M219" i="1"/>
  <c r="L219" i="1"/>
  <c r="K219" i="1"/>
  <c r="U218" i="1"/>
  <c r="N218" i="1"/>
  <c r="P218" i="1" s="1"/>
  <c r="P215" i="1" s="1"/>
  <c r="U217" i="1"/>
  <c r="N217" i="1"/>
  <c r="U216" i="1"/>
  <c r="N216" i="1"/>
  <c r="T215" i="1"/>
  <c r="S215" i="1"/>
  <c r="S214" i="1" s="1"/>
  <c r="R215" i="1"/>
  <c r="Q215" i="1"/>
  <c r="O215" i="1"/>
  <c r="O214" i="1" s="1"/>
  <c r="M215" i="1"/>
  <c r="L215" i="1"/>
  <c r="K215" i="1"/>
  <c r="U213" i="1"/>
  <c r="N213" i="1"/>
  <c r="U212" i="1"/>
  <c r="N212" i="1"/>
  <c r="U211" i="1"/>
  <c r="N211" i="1"/>
  <c r="U210" i="1"/>
  <c r="N210" i="1"/>
  <c r="U209" i="1"/>
  <c r="N209" i="1"/>
  <c r="T208" i="1"/>
  <c r="S208" i="1"/>
  <c r="R208" i="1"/>
  <c r="R207" i="1" s="1"/>
  <c r="Q208" i="1"/>
  <c r="P208" i="1"/>
  <c r="P207" i="1" s="1"/>
  <c r="O208" i="1"/>
  <c r="O207" i="1" s="1"/>
  <c r="M208" i="1"/>
  <c r="M207" i="1" s="1"/>
  <c r="L208" i="1"/>
  <c r="L207" i="1" s="1"/>
  <c r="K208" i="1"/>
  <c r="S207" i="1"/>
  <c r="S195" i="1" s="1"/>
  <c r="Q207" i="1"/>
  <c r="K207" i="1"/>
  <c r="U206" i="1"/>
  <c r="N206" i="1"/>
  <c r="U205" i="1"/>
  <c r="N205" i="1"/>
  <c r="U204" i="1"/>
  <c r="N204" i="1"/>
  <c r="U203" i="1"/>
  <c r="N203" i="1"/>
  <c r="U202" i="1"/>
  <c r="N202" i="1"/>
  <c r="U201" i="1"/>
  <c r="N201" i="1"/>
  <c r="T200" i="1"/>
  <c r="S200" i="1"/>
  <c r="R200" i="1"/>
  <c r="Q200" i="1"/>
  <c r="P200" i="1"/>
  <c r="P196" i="1" s="1"/>
  <c r="P195" i="1" s="1"/>
  <c r="O200" i="1"/>
  <c r="M200" i="1"/>
  <c r="L200" i="1"/>
  <c r="K200" i="1"/>
  <c r="U199" i="1"/>
  <c r="N199" i="1"/>
  <c r="U198" i="1"/>
  <c r="N198" i="1"/>
  <c r="T197" i="1"/>
  <c r="S197" i="1"/>
  <c r="S196" i="1" s="1"/>
  <c r="R197" i="1"/>
  <c r="Q197" i="1"/>
  <c r="Q196" i="1" s="1"/>
  <c r="Q195" i="1" s="1"/>
  <c r="P197" i="1"/>
  <c r="O197" i="1"/>
  <c r="O196" i="1" s="1"/>
  <c r="M197" i="1"/>
  <c r="M196" i="1" s="1"/>
  <c r="M195" i="1" s="1"/>
  <c r="L197" i="1"/>
  <c r="L196" i="1" s="1"/>
  <c r="L195" i="1" s="1"/>
  <c r="K197" i="1"/>
  <c r="R196" i="1"/>
  <c r="O195" i="1"/>
  <c r="U194" i="1"/>
  <c r="N194" i="1"/>
  <c r="U193" i="1"/>
  <c r="N193" i="1"/>
  <c r="U192" i="1"/>
  <c r="N192" i="1"/>
  <c r="U191" i="1"/>
  <c r="N191" i="1"/>
  <c r="T190" i="1"/>
  <c r="S190" i="1"/>
  <c r="R190" i="1"/>
  <c r="R189" i="1" s="1"/>
  <c r="Q190" i="1"/>
  <c r="P190" i="1"/>
  <c r="O190" i="1"/>
  <c r="M190" i="1"/>
  <c r="M189" i="1" s="1"/>
  <c r="L190" i="1"/>
  <c r="K190" i="1"/>
  <c r="T189" i="1"/>
  <c r="S189" i="1"/>
  <c r="U189" i="1" s="1"/>
  <c r="Q189" i="1"/>
  <c r="P189" i="1"/>
  <c r="O189" i="1"/>
  <c r="L189" i="1"/>
  <c r="K189" i="1"/>
  <c r="U188" i="1"/>
  <c r="N188" i="1"/>
  <c r="U187" i="1"/>
  <c r="N187" i="1"/>
  <c r="U186" i="1"/>
  <c r="N186" i="1"/>
  <c r="U185" i="1"/>
  <c r="N185" i="1"/>
  <c r="U184" i="1"/>
  <c r="N184" i="1"/>
  <c r="U183" i="1"/>
  <c r="N183" i="1"/>
  <c r="U182" i="1"/>
  <c r="N182" i="1"/>
  <c r="U181" i="1"/>
  <c r="N181" i="1"/>
  <c r="U180" i="1"/>
  <c r="N180" i="1"/>
  <c r="U179" i="1"/>
  <c r="N179" i="1"/>
  <c r="U178" i="1"/>
  <c r="N178" i="1"/>
  <c r="U177" i="1"/>
  <c r="N177" i="1"/>
  <c r="U176" i="1"/>
  <c r="N176" i="1"/>
  <c r="U175" i="1"/>
  <c r="N175" i="1"/>
  <c r="U174" i="1"/>
  <c r="N174" i="1"/>
  <c r="U173" i="1"/>
  <c r="N173" i="1"/>
  <c r="T172" i="1"/>
  <c r="U172" i="1" s="1"/>
  <c r="S172" i="1"/>
  <c r="R172" i="1"/>
  <c r="R171" i="1" s="1"/>
  <c r="Q172" i="1"/>
  <c r="Q171" i="1" s="1"/>
  <c r="P172" i="1"/>
  <c r="P171" i="1" s="1"/>
  <c r="O172" i="1"/>
  <c r="M172" i="1"/>
  <c r="L172" i="1"/>
  <c r="K172" i="1"/>
  <c r="K171" i="1" s="1"/>
  <c r="S171" i="1"/>
  <c r="O171" i="1"/>
  <c r="M171" i="1"/>
  <c r="U170" i="1"/>
  <c r="N170" i="1"/>
  <c r="T169" i="1"/>
  <c r="U169" i="1" s="1"/>
  <c r="S169" i="1"/>
  <c r="R169" i="1"/>
  <c r="Q169" i="1"/>
  <c r="Q155" i="1" s="1"/>
  <c r="Q154" i="1" s="1"/>
  <c r="P169" i="1"/>
  <c r="O169" i="1"/>
  <c r="M169" i="1"/>
  <c r="L169" i="1"/>
  <c r="K169" i="1"/>
  <c r="K155" i="1" s="1"/>
  <c r="K154" i="1" s="1"/>
  <c r="K152" i="1" s="1"/>
  <c r="U168" i="1"/>
  <c r="N168" i="1"/>
  <c r="U167" i="1"/>
  <c r="N167" i="1"/>
  <c r="U166" i="1"/>
  <c r="N166" i="1"/>
  <c r="U165" i="1"/>
  <c r="N165" i="1"/>
  <c r="U164" i="1"/>
  <c r="N164" i="1"/>
  <c r="U163" i="1"/>
  <c r="N163" i="1"/>
  <c r="U162" i="1"/>
  <c r="N162" i="1"/>
  <c r="U161" i="1"/>
  <c r="N161" i="1"/>
  <c r="U160" i="1"/>
  <c r="N160" i="1"/>
  <c r="T159" i="1"/>
  <c r="S159" i="1"/>
  <c r="U159" i="1" s="1"/>
  <c r="R159" i="1"/>
  <c r="Q159" i="1"/>
  <c r="P159" i="1"/>
  <c r="O159" i="1"/>
  <c r="M159" i="1"/>
  <c r="L159" i="1"/>
  <c r="K159" i="1"/>
  <c r="N159" i="1" s="1"/>
  <c r="U158" i="1"/>
  <c r="N158" i="1"/>
  <c r="P158" i="1" s="1"/>
  <c r="T157" i="1"/>
  <c r="N157" i="1"/>
  <c r="S156" i="1"/>
  <c r="R156" i="1"/>
  <c r="R155" i="1" s="1"/>
  <c r="R154" i="1" s="1"/>
  <c r="R152" i="1" s="1"/>
  <c r="Q156" i="1"/>
  <c r="P156" i="1"/>
  <c r="O156" i="1"/>
  <c r="O155" i="1" s="1"/>
  <c r="O154" i="1" s="1"/>
  <c r="O152" i="1" s="1"/>
  <c r="N156" i="1"/>
  <c r="M156" i="1"/>
  <c r="L156" i="1"/>
  <c r="K156" i="1"/>
  <c r="S155" i="1"/>
  <c r="S154" i="1" s="1"/>
  <c r="S152" i="1" s="1"/>
  <c r="M155" i="1"/>
  <c r="M154" i="1" s="1"/>
  <c r="U151" i="1"/>
  <c r="N151" i="1"/>
  <c r="T150" i="1"/>
  <c r="S150" i="1"/>
  <c r="R150" i="1"/>
  <c r="Q150" i="1"/>
  <c r="P150" i="1"/>
  <c r="O150" i="1"/>
  <c r="M150" i="1"/>
  <c r="L150" i="1"/>
  <c r="K150" i="1"/>
  <c r="U149" i="1"/>
  <c r="N149" i="1"/>
  <c r="T148" i="1"/>
  <c r="S148" i="1"/>
  <c r="U148" i="1" s="1"/>
  <c r="R148" i="1"/>
  <c r="Q148" i="1"/>
  <c r="Q145" i="1" s="1"/>
  <c r="Q144" i="1" s="1"/>
  <c r="Q143" i="1" s="1"/>
  <c r="P148" i="1"/>
  <c r="O148" i="1"/>
  <c r="O145" i="1" s="1"/>
  <c r="M148" i="1"/>
  <c r="M145" i="1" s="1"/>
  <c r="M144" i="1" s="1"/>
  <c r="M143" i="1" s="1"/>
  <c r="L148" i="1"/>
  <c r="L145" i="1" s="1"/>
  <c r="L144" i="1" s="1"/>
  <c r="L143" i="1" s="1"/>
  <c r="K148" i="1"/>
  <c r="U147" i="1"/>
  <c r="N147" i="1"/>
  <c r="U146" i="1"/>
  <c r="N146" i="1"/>
  <c r="T145" i="1"/>
  <c r="R145" i="1"/>
  <c r="R144" i="1" s="1"/>
  <c r="R143" i="1" s="1"/>
  <c r="P145" i="1"/>
  <c r="U141" i="1"/>
  <c r="N141" i="1"/>
  <c r="U140" i="1"/>
  <c r="N140" i="1"/>
  <c r="U139" i="1"/>
  <c r="N139" i="1"/>
  <c r="T138" i="1"/>
  <c r="U138" i="1" s="1"/>
  <c r="S138" i="1"/>
  <c r="R138" i="1"/>
  <c r="Q138" i="1"/>
  <c r="P138" i="1"/>
  <c r="O138" i="1"/>
  <c r="N138" i="1"/>
  <c r="M138" i="1"/>
  <c r="L138" i="1"/>
  <c r="K138" i="1"/>
  <c r="U137" i="1"/>
  <c r="N137" i="1"/>
  <c r="U136" i="1"/>
  <c r="N136" i="1"/>
  <c r="U135" i="1"/>
  <c r="N135" i="1"/>
  <c r="U134" i="1"/>
  <c r="N134" i="1"/>
  <c r="U133" i="1"/>
  <c r="N133" i="1"/>
  <c r="U132" i="1"/>
  <c r="N132" i="1"/>
  <c r="T131" i="1"/>
  <c r="S131" i="1"/>
  <c r="R131" i="1"/>
  <c r="Q131" i="1"/>
  <c r="P131" i="1"/>
  <c r="P126" i="1" s="1"/>
  <c r="O131" i="1"/>
  <c r="M131" i="1"/>
  <c r="L131" i="1"/>
  <c r="K131" i="1"/>
  <c r="N131" i="1" s="1"/>
  <c r="U130" i="1"/>
  <c r="N130" i="1"/>
  <c r="U129" i="1"/>
  <c r="N129" i="1"/>
  <c r="T128" i="1"/>
  <c r="N128" i="1"/>
  <c r="S127" i="1"/>
  <c r="R127" i="1"/>
  <c r="R126" i="1" s="1"/>
  <c r="Q127" i="1"/>
  <c r="Q126" i="1" s="1"/>
  <c r="P127" i="1"/>
  <c r="O127" i="1"/>
  <c r="M127" i="1"/>
  <c r="M126" i="1" s="1"/>
  <c r="L127" i="1"/>
  <c r="K127" i="1"/>
  <c r="L126" i="1"/>
  <c r="U125" i="1"/>
  <c r="N125" i="1"/>
  <c r="U124" i="1"/>
  <c r="N124" i="1"/>
  <c r="T123" i="1"/>
  <c r="S123" i="1"/>
  <c r="U123" i="1" s="1"/>
  <c r="R123" i="1"/>
  <c r="Q123" i="1"/>
  <c r="P123" i="1"/>
  <c r="O123" i="1"/>
  <c r="M123" i="1"/>
  <c r="L123" i="1"/>
  <c r="K123" i="1"/>
  <c r="U122" i="1"/>
  <c r="N122" i="1"/>
  <c r="U121" i="1"/>
  <c r="N121" i="1"/>
  <c r="T120" i="1"/>
  <c r="S120" i="1"/>
  <c r="R120" i="1"/>
  <c r="Q120" i="1"/>
  <c r="P120" i="1"/>
  <c r="O120" i="1"/>
  <c r="M120" i="1"/>
  <c r="M113" i="1" s="1"/>
  <c r="M112" i="1" s="1"/>
  <c r="M111" i="1" s="1"/>
  <c r="L120" i="1"/>
  <c r="K120" i="1"/>
  <c r="U119" i="1"/>
  <c r="N119" i="1"/>
  <c r="U118" i="1"/>
  <c r="N118" i="1"/>
  <c r="T117" i="1"/>
  <c r="S117" i="1"/>
  <c r="R117" i="1"/>
  <c r="Q117" i="1"/>
  <c r="P117" i="1"/>
  <c r="O117" i="1"/>
  <c r="M117" i="1"/>
  <c r="L117" i="1"/>
  <c r="K117" i="1"/>
  <c r="N117" i="1" s="1"/>
  <c r="U116" i="1"/>
  <c r="N116" i="1"/>
  <c r="U115" i="1"/>
  <c r="N115" i="1"/>
  <c r="T114" i="1"/>
  <c r="S114" i="1"/>
  <c r="R114" i="1"/>
  <c r="Q114" i="1"/>
  <c r="P114" i="1"/>
  <c r="O114" i="1"/>
  <c r="M114" i="1"/>
  <c r="L114" i="1"/>
  <c r="K114" i="1"/>
  <c r="U110" i="1"/>
  <c r="N110" i="1"/>
  <c r="U109" i="1"/>
  <c r="N109" i="1"/>
  <c r="T108" i="1"/>
  <c r="S108" i="1"/>
  <c r="U108" i="1" s="1"/>
  <c r="R108" i="1"/>
  <c r="Q108" i="1"/>
  <c r="P108" i="1"/>
  <c r="O108" i="1"/>
  <c r="M108" i="1"/>
  <c r="L108" i="1"/>
  <c r="K108" i="1"/>
  <c r="U107" i="1"/>
  <c r="N107" i="1"/>
  <c r="U106" i="1"/>
  <c r="N106" i="1"/>
  <c r="T105" i="1"/>
  <c r="S105" i="1"/>
  <c r="R105" i="1"/>
  <c r="Q105" i="1"/>
  <c r="P105" i="1"/>
  <c r="O105" i="1"/>
  <c r="M105" i="1"/>
  <c r="L105" i="1"/>
  <c r="K105" i="1"/>
  <c r="U104" i="1"/>
  <c r="N104" i="1"/>
  <c r="U103" i="1"/>
  <c r="N103" i="1"/>
  <c r="T102" i="1"/>
  <c r="S102" i="1"/>
  <c r="R102" i="1"/>
  <c r="Q102" i="1"/>
  <c r="P102" i="1"/>
  <c r="O102" i="1"/>
  <c r="M102" i="1"/>
  <c r="L102" i="1"/>
  <c r="K102" i="1"/>
  <c r="N102" i="1" s="1"/>
  <c r="U101" i="1"/>
  <c r="N101" i="1"/>
  <c r="U100" i="1"/>
  <c r="N100" i="1"/>
  <c r="T99" i="1"/>
  <c r="U99" i="1" s="1"/>
  <c r="S99" i="1"/>
  <c r="R99" i="1"/>
  <c r="Q99" i="1"/>
  <c r="P99" i="1"/>
  <c r="P98" i="1" s="1"/>
  <c r="O99" i="1"/>
  <c r="M99" i="1"/>
  <c r="L99" i="1"/>
  <c r="K99" i="1"/>
  <c r="K98" i="1" s="1"/>
  <c r="O98" i="1"/>
  <c r="M98" i="1"/>
  <c r="U97" i="1"/>
  <c r="N97" i="1"/>
  <c r="U96" i="1"/>
  <c r="N96" i="1"/>
  <c r="T95" i="1"/>
  <c r="S95" i="1"/>
  <c r="R95" i="1"/>
  <c r="Q95" i="1"/>
  <c r="P95" i="1"/>
  <c r="O95" i="1"/>
  <c r="M95" i="1"/>
  <c r="L95" i="1"/>
  <c r="K95" i="1"/>
  <c r="U94" i="1"/>
  <c r="N94" i="1"/>
  <c r="U93" i="1"/>
  <c r="N93" i="1"/>
  <c r="T92" i="1"/>
  <c r="S92" i="1"/>
  <c r="R92" i="1"/>
  <c r="Q92" i="1"/>
  <c r="P92" i="1"/>
  <c r="O92" i="1"/>
  <c r="M92" i="1"/>
  <c r="L92" i="1"/>
  <c r="K92" i="1"/>
  <c r="N92" i="1" s="1"/>
  <c r="U91" i="1"/>
  <c r="N91" i="1"/>
  <c r="U90" i="1"/>
  <c r="N90" i="1"/>
  <c r="T89" i="1"/>
  <c r="U89" i="1" s="1"/>
  <c r="S89" i="1"/>
  <c r="R89" i="1"/>
  <c r="R88" i="1" s="1"/>
  <c r="R87" i="1" s="1"/>
  <c r="Q89" i="1"/>
  <c r="Q88" i="1" s="1"/>
  <c r="Q87" i="1" s="1"/>
  <c r="Q86" i="1" s="1"/>
  <c r="P89" i="1"/>
  <c r="P88" i="1" s="1"/>
  <c r="P87" i="1" s="1"/>
  <c r="P86" i="1" s="1"/>
  <c r="P85" i="1" s="1"/>
  <c r="O89" i="1"/>
  <c r="M89" i="1"/>
  <c r="L89" i="1"/>
  <c r="L88" i="1" s="1"/>
  <c r="L87" i="1" s="1"/>
  <c r="L86" i="1" s="1"/>
  <c r="K89" i="1"/>
  <c r="K88" i="1" s="1"/>
  <c r="N88" i="1" s="1"/>
  <c r="O88" i="1"/>
  <c r="O87" i="1" s="1"/>
  <c r="O86" i="1" s="1"/>
  <c r="O85" i="1" s="1"/>
  <c r="M88" i="1"/>
  <c r="M87" i="1" s="1"/>
  <c r="U84" i="1"/>
  <c r="U83" i="1"/>
  <c r="Q83" i="1"/>
  <c r="N83" i="1"/>
  <c r="U82" i="1"/>
  <c r="N82" i="1"/>
  <c r="Q82" i="1" s="1"/>
  <c r="T81" i="1"/>
  <c r="S81" i="1"/>
  <c r="R81" i="1"/>
  <c r="P81" i="1"/>
  <c r="O81" i="1"/>
  <c r="M81" i="1"/>
  <c r="L81" i="1"/>
  <c r="K81" i="1"/>
  <c r="U80" i="1"/>
  <c r="S80" i="1"/>
  <c r="N80" i="1"/>
  <c r="U79" i="1"/>
  <c r="N79" i="1"/>
  <c r="Q79" i="1" s="1"/>
  <c r="T78" i="1"/>
  <c r="S78" i="1"/>
  <c r="S77" i="1" s="1"/>
  <c r="S76" i="1" s="1"/>
  <c r="R78" i="1"/>
  <c r="O78" i="1"/>
  <c r="M78" i="1"/>
  <c r="M77" i="1" s="1"/>
  <c r="M76" i="1" s="1"/>
  <c r="L78" i="1"/>
  <c r="L77" i="1" s="1"/>
  <c r="L76" i="1" s="1"/>
  <c r="K78" i="1"/>
  <c r="R77" i="1"/>
  <c r="R76" i="1" s="1"/>
  <c r="U75" i="1"/>
  <c r="N75" i="1"/>
  <c r="U74" i="1"/>
  <c r="N74" i="1"/>
  <c r="T73" i="1"/>
  <c r="U73" i="1" s="1"/>
  <c r="S73" i="1"/>
  <c r="R73" i="1"/>
  <c r="O73" i="1"/>
  <c r="M73" i="1"/>
  <c r="L73" i="1"/>
  <c r="K73" i="1"/>
  <c r="U72" i="1"/>
  <c r="N72" i="1"/>
  <c r="Q72" i="1" s="1"/>
  <c r="P72" i="1" s="1"/>
  <c r="U71" i="1"/>
  <c r="N71" i="1"/>
  <c r="Q71" i="1" s="1"/>
  <c r="T70" i="1"/>
  <c r="S70" i="1"/>
  <c r="R70" i="1"/>
  <c r="O70" i="1"/>
  <c r="M70" i="1"/>
  <c r="L70" i="1"/>
  <c r="K70" i="1"/>
  <c r="U69" i="1"/>
  <c r="N69" i="1"/>
  <c r="U68" i="1"/>
  <c r="N68" i="1"/>
  <c r="T67" i="1"/>
  <c r="S67" i="1"/>
  <c r="R67" i="1"/>
  <c r="O67" i="1"/>
  <c r="M67" i="1"/>
  <c r="L67" i="1"/>
  <c r="K67" i="1"/>
  <c r="U66" i="1"/>
  <c r="N66" i="1"/>
  <c r="Q66" i="1" s="1"/>
  <c r="P66" i="1" s="1"/>
  <c r="U65" i="1"/>
  <c r="N65" i="1"/>
  <c r="Q65" i="1" s="1"/>
  <c r="T64" i="1"/>
  <c r="S64" i="1"/>
  <c r="U64" i="1" s="1"/>
  <c r="R64" i="1"/>
  <c r="O64" i="1"/>
  <c r="M64" i="1"/>
  <c r="L64" i="1"/>
  <c r="K64" i="1"/>
  <c r="U63" i="1"/>
  <c r="N63" i="1"/>
  <c r="U62" i="1"/>
  <c r="N62" i="1"/>
  <c r="T61" i="1"/>
  <c r="U61" i="1" s="1"/>
  <c r="S61" i="1"/>
  <c r="R61" i="1"/>
  <c r="O61" i="1"/>
  <c r="M61" i="1"/>
  <c r="L61" i="1"/>
  <c r="K61" i="1"/>
  <c r="U60" i="1"/>
  <c r="Q60" i="1"/>
  <c r="P60" i="1" s="1"/>
  <c r="U59" i="1"/>
  <c r="N59" i="1"/>
  <c r="T58" i="1"/>
  <c r="U58" i="1" s="1"/>
  <c r="S58" i="1"/>
  <c r="R58" i="1"/>
  <c r="O58" i="1"/>
  <c r="M58" i="1"/>
  <c r="L58" i="1"/>
  <c r="K58" i="1"/>
  <c r="U57" i="1"/>
  <c r="N57" i="1"/>
  <c r="Q57" i="1" s="1"/>
  <c r="P57" i="1" s="1"/>
  <c r="U56" i="1"/>
  <c r="N56" i="1"/>
  <c r="Q56" i="1" s="1"/>
  <c r="Q55" i="1" s="1"/>
  <c r="T55" i="1"/>
  <c r="S55" i="1"/>
  <c r="R55" i="1"/>
  <c r="O55" i="1"/>
  <c r="M55" i="1"/>
  <c r="L55" i="1"/>
  <c r="K55" i="1"/>
  <c r="N55" i="1" s="1"/>
  <c r="S54" i="1"/>
  <c r="U54" i="1" s="1"/>
  <c r="N54" i="1"/>
  <c r="U53" i="1"/>
  <c r="N53" i="1"/>
  <c r="Q53" i="1" s="1"/>
  <c r="P53" i="1" s="1"/>
  <c r="T52" i="1"/>
  <c r="S52" i="1"/>
  <c r="R52" i="1"/>
  <c r="O52" i="1"/>
  <c r="M52" i="1"/>
  <c r="L52" i="1"/>
  <c r="K52" i="1"/>
  <c r="L51" i="1"/>
  <c r="U50" i="1"/>
  <c r="N50" i="1"/>
  <c r="Q50" i="1" s="1"/>
  <c r="U49" i="1"/>
  <c r="Q49" i="1"/>
  <c r="Q48" i="1" s="1"/>
  <c r="N49" i="1"/>
  <c r="T48" i="1"/>
  <c r="S48" i="1"/>
  <c r="R48" i="1"/>
  <c r="P48" i="1"/>
  <c r="O48" i="1"/>
  <c r="M48" i="1"/>
  <c r="L48" i="1"/>
  <c r="K48" i="1"/>
  <c r="U47" i="1"/>
  <c r="Q47" i="1"/>
  <c r="N47" i="1"/>
  <c r="U46" i="1"/>
  <c r="S46" i="1"/>
  <c r="N46" i="1"/>
  <c r="T45" i="1"/>
  <c r="U45" i="1" s="1"/>
  <c r="S45" i="1"/>
  <c r="R45" i="1"/>
  <c r="O45" i="1"/>
  <c r="M45" i="1"/>
  <c r="L45" i="1"/>
  <c r="K45" i="1"/>
  <c r="U44" i="1"/>
  <c r="N44" i="1"/>
  <c r="Q44" i="1" s="1"/>
  <c r="S43" i="1"/>
  <c r="N43" i="1"/>
  <c r="Q43" i="1" s="1"/>
  <c r="T42" i="1"/>
  <c r="R42" i="1"/>
  <c r="P42" i="1"/>
  <c r="O42" i="1"/>
  <c r="M42" i="1"/>
  <c r="L42" i="1"/>
  <c r="K42" i="1"/>
  <c r="S41" i="1"/>
  <c r="Q41" i="1"/>
  <c r="N41" i="1"/>
  <c r="U40" i="1"/>
  <c r="N40" i="1"/>
  <c r="Q40" i="1" s="1"/>
  <c r="P40" i="1" s="1"/>
  <c r="P39" i="1" s="1"/>
  <c r="T39" i="1"/>
  <c r="R39" i="1"/>
  <c r="O39" i="1"/>
  <c r="M39" i="1"/>
  <c r="L39" i="1"/>
  <c r="K39" i="1"/>
  <c r="S38" i="1"/>
  <c r="N38" i="1"/>
  <c r="Q38" i="1" s="1"/>
  <c r="U37" i="1"/>
  <c r="N37" i="1"/>
  <c r="T36" i="1"/>
  <c r="T35" i="1" s="1"/>
  <c r="R36" i="1"/>
  <c r="R35" i="1" s="1"/>
  <c r="O36" i="1"/>
  <c r="M36" i="1"/>
  <c r="L36" i="1"/>
  <c r="L35" i="1" s="1"/>
  <c r="K36" i="1"/>
  <c r="K35" i="1" s="1"/>
  <c r="K34" i="1" s="1"/>
  <c r="O35" i="1"/>
  <c r="M35" i="1"/>
  <c r="R34" i="1"/>
  <c r="U32" i="1"/>
  <c r="N32" i="1"/>
  <c r="U31" i="1"/>
  <c r="N31" i="1"/>
  <c r="T30" i="1"/>
  <c r="U30" i="1" s="1"/>
  <c r="S30" i="1"/>
  <c r="R30" i="1"/>
  <c r="Q30" i="1"/>
  <c r="P30" i="1"/>
  <c r="O30" i="1"/>
  <c r="M30" i="1"/>
  <c r="L30" i="1"/>
  <c r="N30" i="1" s="1"/>
  <c r="K30" i="1"/>
  <c r="U29" i="1"/>
  <c r="N29" i="1"/>
  <c r="U28" i="1"/>
  <c r="N28" i="1"/>
  <c r="T27" i="1"/>
  <c r="S27" i="1"/>
  <c r="U27" i="1" s="1"/>
  <c r="R27" i="1"/>
  <c r="Q27" i="1"/>
  <c r="P27" i="1"/>
  <c r="O27" i="1"/>
  <c r="M27" i="1"/>
  <c r="L27" i="1"/>
  <c r="K27" i="1"/>
  <c r="U26" i="1"/>
  <c r="N26" i="1"/>
  <c r="U25" i="1"/>
  <c r="N25" i="1"/>
  <c r="Q25" i="1" s="1"/>
  <c r="Q24" i="1" s="1"/>
  <c r="T24" i="1"/>
  <c r="S24" i="1"/>
  <c r="R24" i="1"/>
  <c r="M24" i="1"/>
  <c r="L24" i="1"/>
  <c r="K24" i="1"/>
  <c r="N24" i="1" s="1"/>
  <c r="U23" i="1"/>
  <c r="N23" i="1"/>
  <c r="S22" i="1"/>
  <c r="N22" i="1"/>
  <c r="T21" i="1"/>
  <c r="T20" i="1" s="1"/>
  <c r="T19" i="1" s="1"/>
  <c r="T18" i="1" s="1"/>
  <c r="R21" i="1"/>
  <c r="M21" i="1"/>
  <c r="L21" i="1"/>
  <c r="K21" i="1"/>
  <c r="K20" i="1" s="1"/>
  <c r="K19" i="1" s="1"/>
  <c r="K18" i="1" s="1"/>
  <c r="S16" i="1"/>
  <c r="S14" i="1" s="1"/>
  <c r="N16" i="1"/>
  <c r="U15" i="1"/>
  <c r="N15" i="1"/>
  <c r="T14" i="1"/>
  <c r="R14" i="1"/>
  <c r="Q14" i="1"/>
  <c r="P14" i="1"/>
  <c r="O14" i="1"/>
  <c r="M14" i="1"/>
  <c r="L14" i="1"/>
  <c r="K14" i="1"/>
  <c r="U13" i="1"/>
  <c r="N13" i="1"/>
  <c r="S12" i="1"/>
  <c r="U12" i="1" s="1"/>
  <c r="N12" i="1"/>
  <c r="K12" i="1"/>
  <c r="T11" i="1"/>
  <c r="R11" i="1"/>
  <c r="Q11" i="1"/>
  <c r="P11" i="1"/>
  <c r="O11" i="1"/>
  <c r="O10" i="1" s="1"/>
  <c r="O9" i="1" s="1"/>
  <c r="M11" i="1"/>
  <c r="M10" i="1" s="1"/>
  <c r="M9" i="1" s="1"/>
  <c r="L11" i="1"/>
  <c r="K11" i="1"/>
  <c r="N11" i="1" s="1"/>
  <c r="R10" i="1"/>
  <c r="R9" i="1" s="1"/>
  <c r="T259" i="1" l="1"/>
  <c r="U260" i="1"/>
  <c r="U267" i="1"/>
  <c r="T262" i="1"/>
  <c r="U262" i="1" s="1"/>
  <c r="S11" i="1"/>
  <c r="S10" i="1" s="1"/>
  <c r="S9" i="1" s="1"/>
  <c r="R51" i="1"/>
  <c r="R33" i="1" s="1"/>
  <c r="Q81" i="1"/>
  <c r="L113" i="1"/>
  <c r="L112" i="1" s="1"/>
  <c r="L111" i="1" s="1"/>
  <c r="Q284" i="1"/>
  <c r="Q257" i="1" s="1"/>
  <c r="Q142" i="1" s="1"/>
  <c r="N14" i="1"/>
  <c r="Q54" i="1"/>
  <c r="P54" i="1" s="1"/>
  <c r="P52" i="1" s="1"/>
  <c r="Q80" i="1"/>
  <c r="Q78" i="1" s="1"/>
  <c r="Q77" i="1" s="1"/>
  <c r="Q76" i="1" s="1"/>
  <c r="N78" i="1"/>
  <c r="U102" i="1"/>
  <c r="S98" i="1"/>
  <c r="Q152" i="1"/>
  <c r="M214" i="1"/>
  <c r="K214" i="1"/>
  <c r="S258" i="1"/>
  <c r="U14" i="1"/>
  <c r="U67" i="1"/>
  <c r="T51" i="1"/>
  <c r="U81" i="1"/>
  <c r="T77" i="1"/>
  <c r="U77" i="1" s="1"/>
  <c r="P113" i="1"/>
  <c r="P112" i="1" s="1"/>
  <c r="P111" i="1" s="1"/>
  <c r="U200" i="1"/>
  <c r="T196" i="1"/>
  <c r="U196" i="1" s="1"/>
  <c r="N299" i="1"/>
  <c r="K298" i="1"/>
  <c r="N298" i="1" s="1"/>
  <c r="U299" i="1"/>
  <c r="T298" i="1"/>
  <c r="U298" i="1" s="1"/>
  <c r="T10" i="1"/>
  <c r="U16" i="1"/>
  <c r="S39" i="1"/>
  <c r="U39" i="1" s="1"/>
  <c r="U41" i="1"/>
  <c r="P56" i="1"/>
  <c r="U92" i="1"/>
  <c r="S88" i="1"/>
  <c r="S87" i="1" s="1"/>
  <c r="S86" i="1" s="1"/>
  <c r="S85" i="1" s="1"/>
  <c r="Q113" i="1"/>
  <c r="Q112" i="1" s="1"/>
  <c r="Q111" i="1" s="1"/>
  <c r="L284" i="1"/>
  <c r="P10" i="1"/>
  <c r="P9" i="1" s="1"/>
  <c r="L85" i="1"/>
  <c r="L10" i="1"/>
  <c r="L9" i="1" s="1"/>
  <c r="O25" i="1"/>
  <c r="O24" i="1" s="1"/>
  <c r="L34" i="1"/>
  <c r="L33" i="1" s="1"/>
  <c r="N64" i="1"/>
  <c r="N67" i="1"/>
  <c r="M86" i="1"/>
  <c r="M85" i="1" s="1"/>
  <c r="L98" i="1"/>
  <c r="N98" i="1" s="1"/>
  <c r="Q98" i="1"/>
  <c r="Q85" i="1" s="1"/>
  <c r="U131" i="1"/>
  <c r="O144" i="1"/>
  <c r="O143" i="1" s="1"/>
  <c r="M152" i="1"/>
  <c r="T156" i="1"/>
  <c r="T155" i="1" s="1"/>
  <c r="T154" i="1" s="1"/>
  <c r="U157" i="1"/>
  <c r="U156" i="1" s="1"/>
  <c r="P258" i="1"/>
  <c r="U150" i="1"/>
  <c r="N169" i="1"/>
  <c r="N155" i="1" s="1"/>
  <c r="N154" i="1" s="1"/>
  <c r="N172" i="1"/>
  <c r="N189" i="1"/>
  <c r="N200" i="1"/>
  <c r="N207" i="1"/>
  <c r="N219" i="1"/>
  <c r="N232" i="1"/>
  <c r="Q10" i="1"/>
  <c r="Q9" i="1" s="1"/>
  <c r="U24" i="1"/>
  <c r="N27" i="1"/>
  <c r="M34" i="1"/>
  <c r="N39" i="1"/>
  <c r="Q42" i="1"/>
  <c r="U48" i="1"/>
  <c r="U55" i="1"/>
  <c r="N58" i="1"/>
  <c r="N61" i="1"/>
  <c r="N70" i="1"/>
  <c r="N73" i="1"/>
  <c r="N81" i="1"/>
  <c r="R86" i="1"/>
  <c r="U95" i="1"/>
  <c r="R98" i="1"/>
  <c r="U105" i="1"/>
  <c r="R113" i="1"/>
  <c r="R112" i="1" s="1"/>
  <c r="R111" i="1" s="1"/>
  <c r="U120" i="1"/>
  <c r="O126" i="1"/>
  <c r="O113" i="1" s="1"/>
  <c r="O112" i="1" s="1"/>
  <c r="O111" i="1" s="1"/>
  <c r="S126" i="1"/>
  <c r="S113" i="1" s="1"/>
  <c r="S112" i="1" s="1"/>
  <c r="S111" i="1" s="1"/>
  <c r="N148" i="1"/>
  <c r="N150" i="1"/>
  <c r="L155" i="1"/>
  <c r="L154" i="1" s="1"/>
  <c r="P155" i="1"/>
  <c r="P154" i="1" s="1"/>
  <c r="P152" i="1" s="1"/>
  <c r="U190" i="1"/>
  <c r="P214" i="1"/>
  <c r="N248" i="1"/>
  <c r="N244" i="1" s="1"/>
  <c r="L257" i="1"/>
  <c r="P262" i="1"/>
  <c r="T275" i="1"/>
  <c r="T271" i="1" s="1"/>
  <c r="R195" i="1"/>
  <c r="U248" i="1"/>
  <c r="N271" i="1"/>
  <c r="N21" i="1"/>
  <c r="M20" i="1"/>
  <c r="M19" i="1" s="1"/>
  <c r="M18" i="1" s="1"/>
  <c r="O34" i="1"/>
  <c r="O33" i="1" s="1"/>
  <c r="N45" i="1"/>
  <c r="N48" i="1"/>
  <c r="O51" i="1"/>
  <c r="U70" i="1"/>
  <c r="K77" i="1"/>
  <c r="K76" i="1" s="1"/>
  <c r="O77" i="1"/>
  <c r="O76" i="1" s="1"/>
  <c r="N95" i="1"/>
  <c r="N105" i="1"/>
  <c r="N108" i="1"/>
  <c r="N120" i="1"/>
  <c r="N123" i="1"/>
  <c r="P144" i="1"/>
  <c r="P143" i="1" s="1"/>
  <c r="N190" i="1"/>
  <c r="L214" i="1"/>
  <c r="R214" i="1"/>
  <c r="R142" i="1" s="1"/>
  <c r="N223" i="1"/>
  <c r="N241" i="1"/>
  <c r="O244" i="1"/>
  <c r="S244" i="1"/>
  <c r="U244" i="1" s="1"/>
  <c r="R257" i="1"/>
  <c r="M258" i="1"/>
  <c r="N262" i="1"/>
  <c r="N258" i="1" s="1"/>
  <c r="M271" i="1"/>
  <c r="S271" i="1"/>
  <c r="N275" i="1"/>
  <c r="P284" i="1"/>
  <c r="U288" i="1"/>
  <c r="N303" i="1"/>
  <c r="U38" i="1"/>
  <c r="U36" i="1" s="1"/>
  <c r="U35" i="1" s="1"/>
  <c r="S36" i="1"/>
  <c r="S35" i="1" s="1"/>
  <c r="N42" i="1"/>
  <c r="U43" i="1"/>
  <c r="S42" i="1"/>
  <c r="U42" i="1" s="1"/>
  <c r="P55" i="1"/>
  <c r="T9" i="1"/>
  <c r="K10" i="1"/>
  <c r="L20" i="1"/>
  <c r="L19" i="1" s="1"/>
  <c r="L18" i="1" s="1"/>
  <c r="R20" i="1"/>
  <c r="R19" i="1" s="1"/>
  <c r="R18" i="1" s="1"/>
  <c r="Q22" i="1"/>
  <c r="Q21" i="1" s="1"/>
  <c r="Q20" i="1" s="1"/>
  <c r="Q19" i="1" s="1"/>
  <c r="Q18" i="1" s="1"/>
  <c r="O22" i="1"/>
  <c r="U22" i="1"/>
  <c r="U21" i="1" s="1"/>
  <c r="U20" i="1" s="1"/>
  <c r="U19" i="1" s="1"/>
  <c r="U18" i="1" s="1"/>
  <c r="S21" i="1"/>
  <c r="S20" i="1" s="1"/>
  <c r="S19" i="1" s="1"/>
  <c r="S18" i="1" s="1"/>
  <c r="T34" i="1"/>
  <c r="T33" i="1" s="1"/>
  <c r="N36" i="1"/>
  <c r="N35" i="1" s="1"/>
  <c r="Q37" i="1"/>
  <c r="Q36" i="1" s="1"/>
  <c r="Q35" i="1" s="1"/>
  <c r="Q39" i="1"/>
  <c r="Q46" i="1"/>
  <c r="Q45" i="1" s="1"/>
  <c r="N52" i="1"/>
  <c r="K51" i="1"/>
  <c r="K33" i="1" s="1"/>
  <c r="M51" i="1"/>
  <c r="Q52" i="1"/>
  <c r="S51" i="1"/>
  <c r="U51" i="1" s="1"/>
  <c r="U52" i="1"/>
  <c r="P65" i="1"/>
  <c r="P64" i="1" s="1"/>
  <c r="Q64" i="1"/>
  <c r="P71" i="1"/>
  <c r="P70" i="1" s="1"/>
  <c r="Q70" i="1"/>
  <c r="P79" i="1"/>
  <c r="P78" i="1" s="1"/>
  <c r="P77" i="1" s="1"/>
  <c r="P76" i="1" s="1"/>
  <c r="Q59" i="1"/>
  <c r="Q58" i="1" s="1"/>
  <c r="Q62" i="1"/>
  <c r="P62" i="1" s="1"/>
  <c r="P61" i="1" s="1"/>
  <c r="Q63" i="1"/>
  <c r="P63" i="1" s="1"/>
  <c r="Q68" i="1"/>
  <c r="P68" i="1" s="1"/>
  <c r="Q69" i="1"/>
  <c r="P69" i="1" s="1"/>
  <c r="Q74" i="1"/>
  <c r="P74" i="1" s="1"/>
  <c r="P73" i="1" s="1"/>
  <c r="Q75" i="1"/>
  <c r="P75" i="1" s="1"/>
  <c r="U78" i="1"/>
  <c r="N89" i="1"/>
  <c r="N99" i="1"/>
  <c r="N114" i="1"/>
  <c r="U114" i="1"/>
  <c r="U117" i="1"/>
  <c r="N127" i="1"/>
  <c r="N126" i="1" s="1"/>
  <c r="K126" i="1"/>
  <c r="K113" i="1" s="1"/>
  <c r="K112" i="1" s="1"/>
  <c r="K111" i="1" s="1"/>
  <c r="U128" i="1"/>
  <c r="T127" i="1"/>
  <c r="T76" i="1"/>
  <c r="U76" i="1" s="1"/>
  <c r="K87" i="1"/>
  <c r="T88" i="1"/>
  <c r="T98" i="1"/>
  <c r="U98" i="1" s="1"/>
  <c r="U155" i="1"/>
  <c r="U154" i="1" s="1"/>
  <c r="T144" i="1"/>
  <c r="K145" i="1"/>
  <c r="S145" i="1"/>
  <c r="S144" i="1" s="1"/>
  <c r="S143" i="1" s="1"/>
  <c r="L171" i="1"/>
  <c r="L152" i="1" s="1"/>
  <c r="L142" i="1" s="1"/>
  <c r="T171" i="1"/>
  <c r="U171" i="1" s="1"/>
  <c r="U197" i="1"/>
  <c r="N208" i="1"/>
  <c r="U208" i="1"/>
  <c r="T207" i="1"/>
  <c r="U207" i="1" s="1"/>
  <c r="N215" i="1"/>
  <c r="U215" i="1"/>
  <c r="N197" i="1"/>
  <c r="K196" i="1"/>
  <c r="N237" i="1"/>
  <c r="U245" i="1"/>
  <c r="U259" i="1"/>
  <c r="U258" i="1" s="1"/>
  <c r="U272" i="1"/>
  <c r="O274" i="1"/>
  <c r="P274" i="1" s="1"/>
  <c r="P271" i="1" s="1"/>
  <c r="N285" i="1"/>
  <c r="T236" i="1"/>
  <c r="U236" i="1" s="1"/>
  <c r="K244" i="1"/>
  <c r="K271" i="1"/>
  <c r="T284" i="1"/>
  <c r="U284" i="1" s="1"/>
  <c r="N214" i="1" l="1"/>
  <c r="P67" i="1"/>
  <c r="U11" i="1"/>
  <c r="M257" i="1"/>
  <c r="M142" i="1" s="1"/>
  <c r="R85" i="1"/>
  <c r="S257" i="1"/>
  <c r="S142" i="1" s="1"/>
  <c r="K284" i="1"/>
  <c r="N284" i="1" s="1"/>
  <c r="N257" i="1" s="1"/>
  <c r="T258" i="1"/>
  <c r="R17" i="1"/>
  <c r="R8" i="1" s="1"/>
  <c r="R7" i="1" s="1"/>
  <c r="U275" i="1"/>
  <c r="U271" i="1" s="1"/>
  <c r="P257" i="1"/>
  <c r="P142" i="1" s="1"/>
  <c r="N34" i="1"/>
  <c r="L17" i="1"/>
  <c r="L8" i="1" s="1"/>
  <c r="M33" i="1"/>
  <c r="M17" i="1" s="1"/>
  <c r="M8" i="1" s="1"/>
  <c r="P25" i="1"/>
  <c r="P24" i="1" s="1"/>
  <c r="N20" i="1"/>
  <c r="N19" i="1" s="1"/>
  <c r="N18" i="1" s="1"/>
  <c r="N77" i="1"/>
  <c r="N76" i="1" s="1"/>
  <c r="U10" i="1"/>
  <c r="L7" i="1"/>
  <c r="O271" i="1"/>
  <c r="O257" i="1" s="1"/>
  <c r="O142" i="1" s="1"/>
  <c r="T214" i="1"/>
  <c r="U214" i="1" s="1"/>
  <c r="N145" i="1"/>
  <c r="K144" i="1"/>
  <c r="N171" i="1"/>
  <c r="N152" i="1" s="1"/>
  <c r="U88" i="1"/>
  <c r="T87" i="1"/>
  <c r="N113" i="1"/>
  <c r="N112" i="1" s="1"/>
  <c r="N111" i="1" s="1"/>
  <c r="U9" i="1"/>
  <c r="P46" i="1"/>
  <c r="P45" i="1" s="1"/>
  <c r="U34" i="1"/>
  <c r="U33" i="1" s="1"/>
  <c r="N196" i="1"/>
  <c r="K195" i="1"/>
  <c r="N195" i="1" s="1"/>
  <c r="T257" i="1"/>
  <c r="T195" i="1"/>
  <c r="U195" i="1" s="1"/>
  <c r="U144" i="1"/>
  <c r="T143" i="1"/>
  <c r="U152" i="1"/>
  <c r="U145" i="1"/>
  <c r="N87" i="1"/>
  <c r="K86" i="1"/>
  <c r="T152" i="1"/>
  <c r="T126" i="1"/>
  <c r="U127" i="1"/>
  <c r="Q73" i="1"/>
  <c r="Q67" i="1"/>
  <c r="Q61" i="1"/>
  <c r="Q51" i="1"/>
  <c r="N51" i="1"/>
  <c r="N33" i="1" s="1"/>
  <c r="Q34" i="1"/>
  <c r="O21" i="1"/>
  <c r="O20" i="1" s="1"/>
  <c r="O19" i="1" s="1"/>
  <c r="O18" i="1" s="1"/>
  <c r="O17" i="1" s="1"/>
  <c r="O8" i="1" s="1"/>
  <c r="O7" i="1" s="1"/>
  <c r="P22" i="1"/>
  <c r="P21" i="1" s="1"/>
  <c r="P20" i="1" s="1"/>
  <c r="P19" i="1" s="1"/>
  <c r="P18" i="1" s="1"/>
  <c r="N10" i="1"/>
  <c r="K9" i="1"/>
  <c r="P59" i="1"/>
  <c r="P58" i="1" s="1"/>
  <c r="P51" i="1" s="1"/>
  <c r="S34" i="1"/>
  <c r="S33" i="1" s="1"/>
  <c r="S17" i="1" s="1"/>
  <c r="S8" i="1" s="1"/>
  <c r="P37" i="1"/>
  <c r="P36" i="1" s="1"/>
  <c r="P35" i="1" s="1"/>
  <c r="Q33" i="1" l="1"/>
  <c r="Q17" i="1" s="1"/>
  <c r="Q8" i="1" s="1"/>
  <c r="Q7" i="1" s="1"/>
  <c r="K257" i="1"/>
  <c r="S7" i="1"/>
  <c r="M7" i="1"/>
  <c r="U257" i="1"/>
  <c r="P34" i="1"/>
  <c r="P33" i="1"/>
  <c r="P17" i="1" s="1"/>
  <c r="P8" i="1" s="1"/>
  <c r="P7" i="1" s="1"/>
  <c r="U126" i="1"/>
  <c r="U113" i="1" s="1"/>
  <c r="U112" i="1" s="1"/>
  <c r="U111" i="1" s="1"/>
  <c r="T113" i="1"/>
  <c r="T112" i="1" s="1"/>
  <c r="T111" i="1" s="1"/>
  <c r="N86" i="1"/>
  <c r="K85" i="1"/>
  <c r="U143" i="1"/>
  <c r="T142" i="1"/>
  <c r="U142" i="1" s="1"/>
  <c r="N144" i="1"/>
  <c r="K143" i="1"/>
  <c r="N9" i="1"/>
  <c r="U87" i="1"/>
  <c r="T86" i="1"/>
  <c r="N143" i="1" l="1"/>
  <c r="N142" i="1" s="1"/>
  <c r="K142" i="1"/>
  <c r="N85" i="1"/>
  <c r="N17" i="1" s="1"/>
  <c r="K17" i="1"/>
  <c r="K8" i="1" s="1"/>
  <c r="U86" i="1"/>
  <c r="T85" i="1"/>
  <c r="N8" i="1" l="1"/>
  <c r="K7" i="1"/>
  <c r="N7" i="1" s="1"/>
  <c r="U85" i="1"/>
  <c r="T17" i="1"/>
  <c r="U17" i="1" l="1"/>
  <c r="T8" i="1"/>
  <c r="U8" i="1" l="1"/>
  <c r="T7" i="1"/>
  <c r="U7" i="1" s="1"/>
</calcChain>
</file>

<file path=xl/sharedStrings.xml><?xml version="1.0" encoding="utf-8"?>
<sst xmlns="http://schemas.openxmlformats.org/spreadsheetml/2006/main" count="2433" uniqueCount="452">
  <si>
    <t xml:space="preserve"> INFORME DE EJECUCION PRESUPUESTAL DE INGRESOS </t>
  </si>
  <si>
    <t>CORPORACIÓN AUTÓMA REGIONAL DE CALDAS - CORPOCALDAS</t>
  </si>
  <si>
    <t>RECURSOS VIGENCIA :  2020</t>
  </si>
  <si>
    <t>(1)
ESTRUCTURA RENTISTICA</t>
  </si>
  <si>
    <t>(2)
CONCEPTO</t>
  </si>
  <si>
    <t>(3)
PROYECTADO PLAN FINANCIERO</t>
  </si>
  <si>
    <t>MODIFICACIONES</t>
  </si>
  <si>
    <t xml:space="preserve">(6)
APROPIACIÓN FINAL
(3+4-5)
</t>
  </si>
  <si>
    <t>DISTRIBUCIÓN</t>
  </si>
  <si>
    <t>(11)
DERECHOS POR COBRAR</t>
  </si>
  <si>
    <t>(12)
RECAUDO
EFECTIVO</t>
  </si>
  <si>
    <t>(13)
% DE RECAUDO</t>
  </si>
  <si>
    <t>(14)
OBSERVACIONES</t>
  </si>
  <si>
    <t>DEFINICIÓN</t>
  </si>
  <si>
    <t>SOPORTE LEGAL</t>
  </si>
  <si>
    <t>NIVEL ESTRUCTURAL</t>
  </si>
  <si>
    <t>NIVEL RENTISTICO</t>
  </si>
  <si>
    <t>SUBNIVEL RENTISTICO</t>
  </si>
  <si>
    <t>CONCEPTO</t>
  </si>
  <si>
    <t>NIVEL 1</t>
  </si>
  <si>
    <t>NIVEL 2</t>
  </si>
  <si>
    <t>NIVEL 3</t>
  </si>
  <si>
    <t>NIVEL 4</t>
  </si>
  <si>
    <t>NIVEL 5</t>
  </si>
  <si>
    <t>(4)
ADICIÓN</t>
  </si>
  <si>
    <t>(5)
REDUCCIÓN</t>
  </si>
  <si>
    <t>(7)
FUNCIONAMIENTO</t>
  </si>
  <si>
    <t>(8)
INVERSIÓN</t>
  </si>
  <si>
    <t>(9)
FCA</t>
  </si>
  <si>
    <t>(10)
SERVICIO A LA DEUDA</t>
  </si>
  <si>
    <t>1</t>
  </si>
  <si>
    <t>Ingresos</t>
  </si>
  <si>
    <t>Los ingresos son recursos monetarios recaudados en una vigencia fiscal por quienes corresponda administrarlos según la ley.
Se consideran ingresos las entradas de caja efectivas, en moneda nacional, que incrementan las disponibilidades para el gasto. Así, se deben cumplir las siguientes condiciones para reconocer una transacción como ingreso:
1.	Afectación efectiva de caja. Los ingresos se reconocen bajo el principio de caja. Es decir, cuando hay desembolso de los recursos a favor de las entidades beneficiarias.
2.	La afectación de caja se produce en moneda nacional.
3.	Respaldo de un gasto. No se reconocen como ingresos aquellas entradas efectivas de caja que no están habilitadas para realizar gastos.</t>
  </si>
  <si>
    <t>-</t>
  </si>
  <si>
    <t>01</t>
  </si>
  <si>
    <t>Ingresos Corrientes</t>
  </si>
  <si>
    <t>Se reconocen por su regularidad, además se caracterizan porque: i) su base de cálculo y su trayectoria histórica permiten estimar con cierto grado de certidumbre el volumen de ingresos; ii) si bien pueden constituir una base aproximada, esta sirve de referente para la elaboración del presupuesto anual.</t>
  </si>
  <si>
    <t>Ingresos tributarios</t>
  </si>
  <si>
    <t>Son aquellos establecidos como impuestos y estampillas por la ley. Estos representan la obligación de hacer un pago, sin que exista una retribución particular por parte del Estado.</t>
  </si>
  <si>
    <t>Corte Constitucional, Sentencia C-545/1994.</t>
  </si>
  <si>
    <t>Impuestos directos</t>
  </si>
  <si>
    <t>Son aquellos que gravan directamente los ingresos o el patrimonio de las personas naturales y jurídicas, es decir, recaen sobre la capacidad económica de los sujetos. En los impuestos directos se identifica al contribuyente respectivo, y se conoce su capacidad de pago,  mediante las informaciones relativas a sus rentas y patrimonio.</t>
  </si>
  <si>
    <t>Corte Constitucional, Sentencia C- 426/2005.</t>
  </si>
  <si>
    <t>Sobretasa ambiental - Peajes</t>
  </si>
  <si>
    <t>Los derechos por cobrar corresponden a causaciones de cuentas por cobrar a junio 30</t>
  </si>
  <si>
    <t xml:space="preserve">la Sobretasa Ambiental se creó como un mecanismo de compensación a la afectación y deterioro derivado de las vías del orden nacional actualmente construidas y que llegaren a construirse, próximas o situadas en Areas de Conservación y Protección Municipal, sitios de Ramsar o Humedales de Importancia Internacional definidos en la Ley 357 de 1997 y Reservas de Biosfera, así como sus respectivas Zonas de Amortiguación de conformidad con los criterios técnicos que para el efecto establezca el Ministerio de Ambiente, Vivienda y Desarrollo Territorial. </t>
  </si>
  <si>
    <t>Ley 981 de 2005 modificada por Ley 1718 de 2014 y Ley 1753 de 2015</t>
  </si>
  <si>
    <t>Sobretasa ambiental - Peajes (vigencia actual)</t>
  </si>
  <si>
    <t>02</t>
  </si>
  <si>
    <t>Sobretasa ambiental - Peajes (vigencia anterior)</t>
  </si>
  <si>
    <t>Participación de intereses de mora sobre la sobretasa ambiental-peajes</t>
  </si>
  <si>
    <t>Son las transferencias de recursos de los intereses recaudados por la mora en el pago de la sobretasa ambiental. Los intereses que se causen por mora en el pago del Impuesto Predial Unificado, también se causan para el pago y transferencia de la sobretasa ambiental.</t>
  </si>
  <si>
    <t>Decreto Reglamentario 1339 de 1994, artículo 2.</t>
  </si>
  <si>
    <t>Participación de intereses de mora sobre la sobretasa ambiental-peajes (vigencia actual)</t>
  </si>
  <si>
    <t>Participación de intereses de mora sobre la sobretasa ambiental-peajes (vigencia anterior)</t>
  </si>
  <si>
    <t>Ingresos no tributarios</t>
  </si>
  <si>
    <t>Son los ingresos corrientes que por ley no están definidos como impuestos y comprenderán las tasas y las multas. Los ingresos no tributarios se clasifican en: 
1) Contribuciones 
2) Tasas y derechos administrativos 
3) Multas, sanciones e intereses de mora 
4) Derechos económicos por uso de recursos naturales 
5) Venta de bienes y servicios 
6) Transferencias corrientes
7) Participación y derechos de monopolio</t>
  </si>
  <si>
    <t>Decreto 111 de 1996, art. 27</t>
  </si>
  <si>
    <t>Contribuciones</t>
  </si>
  <si>
    <t xml:space="preserve">Las contribuciones son “las cargas fiscales al patrimonio particular, sustentadas en la potestad tributaria del Estado”. Las contribuciones corresponden a “la recuperación de los costos de los servicios que les presten o participación en los beneficios que les proporcionen”. El principio de legalidad del tributo se extiende a las contribuciones, razón por cual y como establece la Constitución Política, el método de definición de costos y beneficios y su forma de reparto deben ser definidos por Ley. Asimismo, la ley, ordenanza o acuerdo, debe definir los sujetos pasivos y activos, y la base gravable aplicable a la contribución. Sin embargo, la ley puede dar potestad administrativa a las autoridades para que fijen la tarifa que cobren a los contribuyentes. La unica excepción al principio de legalidad del tributo son las contribuciones especiales, las cuales no están definidas como contribuciones, pero de acuerdo con sentencia emitida por la Corte Constitucional, se ajusta a su definición.
</t>
  </si>
  <si>
    <t xml:space="preserve">Corte Constitucional, Sentencia C-545/1994.
Constitución política Art. 338 </t>
  </si>
  <si>
    <t>Contribuciones diversas</t>
  </si>
  <si>
    <t>Las contribuciones diversas comprenden los ingresos por concepto de las demás contribuciones que no se clasifican dentro de las demás categorías de contribuciones descritas anteriormente, es decir, a las contribuciones sociales 1-01-02-01-001, contribuciones inherentes a la nómina 1-01-02-01-002, contribuciones especiales 1-01-02-01-003, contribuciones parafiscales, agropecuarias y pesqueras 1-01-02-01-004.</t>
  </si>
  <si>
    <t>Contribución sector eléctrico</t>
  </si>
  <si>
    <t>Son los recursos por contribución del sector eléctrico a las que se refiere el artículo 45 de la Ley 99 de 1993. De acuerdo con este artículo, las empresas generadoras de energía hidroeléctrica cuya potencia nominal supera los 10.000 kilovatios, deben transferir el 6% de las ventas brutas de energia por generación propia de acuerdo con las distribuciones establecidas por la ley. En el caso de centrales térmicas el porcentaje de los recursos a transferir es del 4%. Los destinatarios de estos recursos son: las Corporaciones Autonómas Regionales o los Parques Nacionales Naturales que tengan jurisdicción en el área donde se encuentra localizada la cuenca hidrográfica y del área de influencia del proyecto o el área donde este ubicada la central térmica; y los municipios y distritos localizados de la cuenca que surte el embalse de las generadoras de energía hidroeléctrica o el municipio donde este ubicada la central térmica. COMPLEMENTAR PLAN DE DESARROLLO ART.289 DE 2019</t>
  </si>
  <si>
    <t xml:space="preserve"> Ley 99 de 1993, art. 45</t>
  </si>
  <si>
    <t>Contribución sector eléctrico - Hidroeléctrica</t>
  </si>
  <si>
    <t>Contribución sector eléctrico - Hidroeléctrica (vigencia actual)</t>
  </si>
  <si>
    <t>Contribución sector eléctrico - Hidroeléctrica (vigencia anterior)</t>
  </si>
  <si>
    <t>Contribución sector eléctrico - Termoeléctrica</t>
  </si>
  <si>
    <t>Contribución sector eléctrico - Termoeléctrica (vigencia actual)</t>
  </si>
  <si>
    <t>Contribución sector eléctrico - Termoeléctrica (vigencia anterior)</t>
  </si>
  <si>
    <t>03</t>
  </si>
  <si>
    <t>Contribución sector eléctrico - Energia Alternativa</t>
  </si>
  <si>
    <t>Contribución sector eléctrico - Energia Alternativa (vigencia actual)</t>
  </si>
  <si>
    <t>Contribución sector eléctrico - Energia Alternativa (vigencia anterior)</t>
  </si>
  <si>
    <t>04</t>
  </si>
  <si>
    <t>Participación de intereses de mora sobre contribución sector eléctrico</t>
  </si>
  <si>
    <t>Participación de intereses de mora sobre contribución sector eléctrico (vigencia actual)</t>
  </si>
  <si>
    <t>Participación de intereses de mora sobre contribución sector eléctrico (vigencia anterior)</t>
  </si>
  <si>
    <t>Tasas y derechos administrativos</t>
  </si>
  <si>
    <t>Tasas</t>
  </si>
  <si>
    <t>Tasas retributivas y compensatorias</t>
  </si>
  <si>
    <t>Tasa retributiva</t>
  </si>
  <si>
    <t xml:space="preserve">Corresponden a las tasas retributivas por la utilización directa o indirecta de la atmósfera, del agua y del suelo, para introducir o arrojar desechos o desperdicios agrícolas, mineros o industriales, aguas negras o servidas de cualquier origen, humos, vapores y sustancias nocivas que sean resultado de actividades antrópicas o propiciadas por el hombre, o actividades económicas o de servicio, sean o no lucrativas. También a las tasas para compensar los gastos de mantenimiento de la renovabilidad de los recursos naturales renovables.  </t>
  </si>
  <si>
    <t>Ley 99 de 1993, art. 42. Decreto 1390 de 2018. Decreto 1272 de 2016</t>
  </si>
  <si>
    <t>Tasa retributiva (vigencia actual)</t>
  </si>
  <si>
    <t>Tasa retributiva (vigencia anterior)</t>
  </si>
  <si>
    <t>Tasa por el uso del agua</t>
  </si>
  <si>
    <t>Recursos recibidos por concepto del uso y aprovechamiento que hacen las personas naturales, jurídicas, públicas o privadas, de las aguas que componen los recursos naturales renovables asociados a cualquier área del Sistema de Parques Nacionales Naturales. Estos recursos, están destinados por Ley al pago de los gastos de protección y renovación de los recursos hídricos.</t>
  </si>
  <si>
    <t>Ley 99 de 1993, art. 43, reglamentada por el Decreto Ley 155 de 2004</t>
  </si>
  <si>
    <t>Tasa por el uso del agua (vigencia actual)</t>
  </si>
  <si>
    <t>Tasa por el uso del agua (vigencia anterior)</t>
  </si>
  <si>
    <t>Tasa de aprovechamiento Forestal</t>
  </si>
  <si>
    <t>Tasa de aprovechamiento Forestal (vigencia actual)</t>
  </si>
  <si>
    <t>Tasa de aprovechamiento Forestal (vigencia anterior)</t>
  </si>
  <si>
    <t>Tasa compensatoria por caza de Fauna Silvestre</t>
  </si>
  <si>
    <t>se dirige a las autoridades ambientales competentes a que se refiere el artículo 2.2.9.10.1 .3, y a
léls personas naturales o jurídicas que cacen la fauna silvestre nativa en el país, en adelante denominadas usuarios</t>
  </si>
  <si>
    <t>Decreto 1272 de 2016, adiciona un capítulo al Título 9 de la Parte 2 del Libro 2 del Decreto 1076 de 2015, destinarán a la protección y renovación del recurso fauna silvestre, lo cual comprende actividades tales como la formulación e implementación de planes y programas de conservación y de uso
sostenible de especies animales silvestres, la repoblación, el control poblacional, estrategias para el control al tráFico ilegal, la restauración de áreas de importancia faunística, entre otras, así como el monitoreo y la elaboración de estudios de investigación básica y aplicada, estas últimas prioritarias para efectos de la inversión de la tasa, teniendo en cuenta las directrices del Ministerio de Ambiente y Desarrollo Sostenible</t>
  </si>
  <si>
    <t>Tasa compensatoria por caza de Fauna Silvestre (vigencia actual)</t>
  </si>
  <si>
    <t>Tasa compensatoria por caza de Fauna Silvestre (vigencia anterior)</t>
  </si>
  <si>
    <t>05</t>
  </si>
  <si>
    <t>Otras tasas</t>
  </si>
  <si>
    <t>Otras tasas (vigencia actual)</t>
  </si>
  <si>
    <t>Otras tasas (vigencia anterior)</t>
  </si>
  <si>
    <t>Derechos Administrativos</t>
  </si>
  <si>
    <t xml:space="preserve">Corresponde a los ingresos por concepto de la venta de bienes y la prestación de servicios que realizan las entidades en desarrollo de sus funciones y competencias legales, independientemente de que las mismas estén o no relacionadas con actividades de producción, o si se venden o no a precios económicamente significativos. Las ventas de bienes y servicios se registran sin deducir los costos de su recaudo (Decreto 111 de 1996, art. 35). </t>
  </si>
  <si>
    <t>Decreto 111 de 1996, art. 35</t>
  </si>
  <si>
    <t>Evaluación de licencias, permisos, concesiones, autorizaciones y demás trámites ambientales</t>
  </si>
  <si>
    <t>Ley 633 de 2002</t>
  </si>
  <si>
    <t>Evaluación de licencias, permisos, concesiones, autorizaciones y demás trámites ambientales (vigencia actual)</t>
  </si>
  <si>
    <t>El registro contable de los derechos por cobrar, estan en una sola cuenta que incluye "Seguimiento", será separada para proximos informes</t>
  </si>
  <si>
    <t>Evaluación de licencias, permisos, concesiones, autorizaciones y demás trámites ambientales (vigencia anterior)</t>
  </si>
  <si>
    <t>Seguimiento a licencias, permisos, concesiones, autorizaciones y demás trámites ambientales</t>
  </si>
  <si>
    <t>Seguimiento a licencias, permisos, concesiones, autorizaciones y demás trámites ambientales (vigencia actual)</t>
  </si>
  <si>
    <t>Los derechos por cobrar se registran contablemente en una sola cuenta: " Seguimiento Licencias Y/O Permisos Ambientales", para los proximos informes se abrira la cuenta</t>
  </si>
  <si>
    <t>Seguimiento a licencias, permisos, concesiones, autorizaciones y demás trámites ambientales (vigencia anterior)</t>
  </si>
  <si>
    <t>Salvoconductos</t>
  </si>
  <si>
    <t>Salvoconductos (vigencia actual)</t>
  </si>
  <si>
    <t xml:space="preserve">No se registran cuentas por cobrar </t>
  </si>
  <si>
    <t>Salvoconductos (vigencia anterior)</t>
  </si>
  <si>
    <t>Venta de productos forestales</t>
  </si>
  <si>
    <t>Venta de productos forestales (vigencia actual)</t>
  </si>
  <si>
    <t>Venta de productos forestales (vigencia anterior)</t>
  </si>
  <si>
    <t>Venta de Servicios de Laboratorio e Información</t>
  </si>
  <si>
    <t>Venta de Servicios de Laboratorio e Información (vigencia actual)</t>
  </si>
  <si>
    <t>Venta de Servicios de Laboratorio e Información (vigencia anterior)</t>
  </si>
  <si>
    <t>06</t>
  </si>
  <si>
    <t>Pruebas de Bombeo y Videos de Pozos</t>
  </si>
  <si>
    <t>Pruebas de Bombeo y Videos de Pozos (vigencia actual)</t>
  </si>
  <si>
    <t>Pruebas de Bombeo y Videos de Pozos (vigencia anterior)</t>
  </si>
  <si>
    <t>07</t>
  </si>
  <si>
    <t>Aprovechamientos por parques</t>
  </si>
  <si>
    <t>Aprovechamientos por parques (vigencia actual)</t>
  </si>
  <si>
    <t>Aprovechamientos por parques (vigencia anterior)</t>
  </si>
  <si>
    <t>08</t>
  </si>
  <si>
    <t>Otros servicios</t>
  </si>
  <si>
    <t>Otros servicios (vigencia actual)</t>
  </si>
  <si>
    <t>Otros servicios (vigencia anterior)</t>
  </si>
  <si>
    <t>Multas, sanciones e intereses de mora</t>
  </si>
  <si>
    <t>El recaudo por multas y sanciones es generado por penalidades pecuniarias que derivan del poder punitivo del Estado, y que se establecen por el incumplimiento de leyes o normas administrativas, con el fin de prevenir un comportamiento considerado indeseable.
Por su parte, los intereses de mora hacen referencia a aquellos que se recaudan por el resarcimiento tarifado o indemnización de los perjuicios que padece el acreedor por no tener consigo el dinero en la oportunidad debida. La mora genera que se hagan correr en contra del deudor los daños y perjuicios llamados moratorios que representan el perjuicio causado al acreedor por el retraso en la ejecución de la obligación.
Los intereses de mora se incluyen en esta cuenta debido al componente indemnizatorio reconocido en la Sentencia C-604/2012. En este sentido, al igual que las multas y sanciones, el cobro de intereses de mora se hace en parte con el fin de prevenir la reiteración de una conducta indeseable.
Las multas, sanciones e intereses moratorios se clasifican en:
1) Multas y sanciones 
2) Intereses de mora</t>
  </si>
  <si>
    <t>Ley 6 de 1992, art. 124; Decreto 410 de 1971, art. 10, 20 y 78; Decreto 393 de 2002, art. 25</t>
  </si>
  <si>
    <t>Multas y sanciones</t>
  </si>
  <si>
    <t>Recursos por concepto de penalidades pecuniarias que derivan del poder punitivo del Estado, y que se establecen con el fin de prevenir un comportamiento considerado indeseable. Vale la pena precisar que las multas y sanciones se distinguen nítidamente de las contribuciones fiscales y parafiscales, pues estas últimas son consecuencia del poder impositivo, y no punitivo, del Estado. Esta diferencia de naturaleza jurídica se articula a la diversidad de finalidades de las mismas.
Así, una multa se establece con el fin de prevenir un comportamiento considerado indeseable, mientras que una contribución es un medio para financiar los gastos del Estado.
Las multas y sanciones se desagregan de igual manera para la Nación, los establecimientos públicos, los fondos especiales y las contribuciones parafiscales.</t>
  </si>
  <si>
    <t>Sentencia C-134/2009
Decreto 1609 de 2015</t>
  </si>
  <si>
    <t>Multas ambientales</t>
  </si>
  <si>
    <t>Corresponde al pago de una suma de dinero que las autoridades ambientales imponen a quien con su acción u omisión infrinja las normas ambientales.
Las autoridades ambientales son: El Ministerio de Ambiente y Desarrollo Sostenible, la Unidad Administrativa Especial del Sistema de Parques Nacionales Naturales, las Corporaciones Autónomas Regionales y las de Desarrollo Sostenible, las Unidades Ambientales Urbanas, la Armada Nacional, así como los departamentos, municipios y distritos.  Estas autoridades están habilitadas para imponer y ejecutar las medidas preventivas y sancionatorias consagradas en la ley, sin perjuicio de las competencias legales de otras autoridades.</t>
  </si>
  <si>
    <t>Ley 1333 de 2009. Ley 99 de 1993</t>
  </si>
  <si>
    <t>Multas ambientales (vigencia actual)</t>
  </si>
  <si>
    <t>Multas ambientales (vigencia anterior)</t>
  </si>
  <si>
    <t>Intereses de mora</t>
  </si>
  <si>
    <t>Recaudo por concepto del retraso en que ha incurrido un tercero dentro de los plazos establecidos para el pago de una obligación. Los intereses de mora representan el resarcimiento tarifado o indemnización de los perjuicios que padece el acreedor por no tener consigo el dinero en la oportunidad debida.</t>
  </si>
  <si>
    <t>Sentencia C-604/2012</t>
  </si>
  <si>
    <t>Intereses de mora (vigencia actual)</t>
  </si>
  <si>
    <t>Intereses de mora (vigencia anterior)</t>
  </si>
  <si>
    <t>Otras Multas y Sanciones (no ambientales)</t>
  </si>
  <si>
    <t>Venta de bienes y servicios</t>
  </si>
  <si>
    <t>Ventas de establecimientos de mercado</t>
  </si>
  <si>
    <t xml:space="preserve">Son los ingresos por ventas de bienes y servicios resultantes del desarrollo de funciones misionales de producción o comercialización. Es decir, aquellas funciones de producción o comercialización dispuestas legalmente como competencias principales de la entidad. Esta categoría se desagrega siguiendo la Clasificación Central de Productos (CPC) del DANE.
</t>
  </si>
  <si>
    <t>Agricultura, silvicultura y productos de la pesca</t>
  </si>
  <si>
    <t>Productos de la silvicultura y de la explotación forestal</t>
  </si>
  <si>
    <t>Madera en bruto</t>
  </si>
  <si>
    <t>Madera en bruto (vigencia actual)</t>
  </si>
  <si>
    <t>Madera en bruto  (vigencia anterior)</t>
  </si>
  <si>
    <t>Productos forestales diferentes a la madera</t>
  </si>
  <si>
    <t>Productos forestales diferentes a la madera (vigencia actual)</t>
  </si>
  <si>
    <t>Productos forestales diferentes a la madera  (vigencia anterior)</t>
  </si>
  <si>
    <t>Otras ventas incidentales de establecimiento de mercado</t>
  </si>
  <si>
    <t>Otras ventas incidentales de establecimiento de mercado (vigencia actual)</t>
  </si>
  <si>
    <t>Otras ventas incidentales de establecimiento de mercado (vigencia anterior)</t>
  </si>
  <si>
    <t>Ventas incidentales de establecimiento de no mercado</t>
  </si>
  <si>
    <t>Son los ingresos por ventas de bienes y servicios que no resultan del desarrollo de funciones misionales de producción o comercialización. Es decir, que la venta de dichos bienes y servicios no se relaciona con las competencias legales de la entidad. Generalmente, estas ventas de bienes y servicios tienen un carácter incidental en las entidades. Esta categoría se desagrega siguiendo la Clasificación Central de Productos (CPC) del DANE.</t>
  </si>
  <si>
    <t>Productos metálicos, maquinaria y equipo</t>
  </si>
  <si>
    <t xml:space="preserve">Son los ingresos asociados a la venta de metales básicos o productos metálicos elaborados; maquinaria  de  uso  general  o  especial;  máquinas  para  oficina  y  contabilidad;  aparatos  eléctricos; aparatos de radio, televisión y comunicaciones; aparatos médicos y equipo de transporte. </t>
  </si>
  <si>
    <t xml:space="preserve"> Clasificación Central de Productos (CPC Ver. 2.0)</t>
  </si>
  <si>
    <t>Productos metálicos, maquinaria y equipo (vigencia actual)</t>
  </si>
  <si>
    <t>Productos metálicos, maquinaria y equipo (vigencia anterior)</t>
  </si>
  <si>
    <t>Alquiler de Maquinaria y Equipos</t>
  </si>
  <si>
    <t>Alquiler de Maquinaria y Equipos (vigencia actual)</t>
  </si>
  <si>
    <t>Alquiler de Maquinaria y Equipos (vigencia anterior)</t>
  </si>
  <si>
    <t>Aprovechamiento por arriendos</t>
  </si>
  <si>
    <t>Aprovechamiento por arriendos (vigencia actual)</t>
  </si>
  <si>
    <t>Aprovechamiento por arriendos (vigencia anterior)</t>
  </si>
  <si>
    <t>Otras ventas incidentales de establecimiento no de mercado</t>
  </si>
  <si>
    <t>Otras ventas incidentales de establecimiento no de mercado (vigencia actual)</t>
  </si>
  <si>
    <t>Otras ventas incidentales de establecimiento no de mercado (vigencia anterior)</t>
  </si>
  <si>
    <t>Transferencias corrientes</t>
  </si>
  <si>
    <t>Transferencias del sector central Nacional - PGN</t>
  </si>
  <si>
    <t>Agrupación que comprende las transferencias de recursos que reciben las unidades del PGSP y cuyo origen es el sector central Nacional, entendido como el Presupuesto General de Nación.</t>
  </si>
  <si>
    <t xml:space="preserve">Participaciones </t>
  </si>
  <si>
    <t>Son las transferencias que reciben las entidades territoriales por sus derechos de participación en los ingresos tributarios y no tributarios distintos del SGP. incluye transferencias de participaciones en ingresos tributarios y no tributarios (derivados de impuestos, contribuciones, multas y sanciones y derechos económicos por uso de recursos naturales), cuya administración mantiene la Nación u otra entidad territorial, pero tiene la obligación legal de realizar el giro de estos recursos (en su totalidad o un porcentaje) a las entidades territoriales.</t>
  </si>
  <si>
    <t>Participación de la sobretasa ambiental - Corporaciones Autónomas Regionales</t>
  </si>
  <si>
    <t xml:space="preserve">Son las transferencias de recursos de la sobretasa ambiental para las Corporaciones Autónomas Regionales (Art. 1. Decreto 1339 de 1994).  De acuerdo con el Artículo 44 de la Ley 99 de 1993, el giro de estos recursos debe realizarse de forma trimestral y excepcionalmente, por anualidades antes del 30 de marzo de cada año siguiente al periodo de recaudo. </t>
  </si>
  <si>
    <t>Ley  99 de 1993, art. 44; Decreto 1339 de 1994, art.1</t>
  </si>
  <si>
    <t>Participación de la sobretasa ambiental - Corporaciones Autónomas Regionales (vigencia actual)</t>
  </si>
  <si>
    <t>Participación de la sobretasa ambiental - Corporaciones Autónomas Regionales (vigencia anterior)</t>
  </si>
  <si>
    <t>Participación del porcentaje ambiental - Corporaciones Autónomas Regionales</t>
  </si>
  <si>
    <t>Participación del porcentaje ambiental - Corporaciones Autónomas Regionales (vigencia actual)</t>
  </si>
  <si>
    <t>Participación del porcentaje ambiental - Corporaciones Autónomas Regionales (vigencia anterior)</t>
  </si>
  <si>
    <t>Participación de intereses de mora sobre la sobretasa ambiental</t>
  </si>
  <si>
    <t>Participación de intereses de mora sobre la sobretasa ambiental (vigencia actual)</t>
  </si>
  <si>
    <t>Participación de intereses de mora sobre la sobretasa ambiental (vigencia anterior)</t>
  </si>
  <si>
    <t>Participación de intereses de mora sobre el porcentaje ambiental</t>
  </si>
  <si>
    <t>Participación de intereses de mora sobre el porcentaje ambiental (vigencia actual)</t>
  </si>
  <si>
    <t>Participación de intereses de mora sobre el porcentaje ambiental (vigencia anterior)</t>
  </si>
  <si>
    <t>Aportes Nación</t>
  </si>
  <si>
    <t>Corresponde a los recursos del Presupuesto de la Nación que el gobierno transfiere a las entidades descentralizadas del orden nacional con el objeto de contribuir a la atención de sus compromisos y al cumplimiento de sus funciones.</t>
  </si>
  <si>
    <t>Aportes Nación para Funcionamiento</t>
  </si>
  <si>
    <t>Aportes de la Nación para Gastos de personal</t>
  </si>
  <si>
    <t>Aportes de la Nación para Adquisición de bienes y servicios</t>
  </si>
  <si>
    <t>Aportes de la Nación para Transferencias corrientes</t>
  </si>
  <si>
    <t xml:space="preserve">Aportes Fondo de Compensación Ambiental -FCA, Funcionamiento </t>
  </si>
  <si>
    <t>Aportes del FCA para Gastos de personal</t>
  </si>
  <si>
    <t>Aportes del FCA para Adquisición de bienes y servicios</t>
  </si>
  <si>
    <t>Aportes del FCA para Transferencias corrientes</t>
  </si>
  <si>
    <t>Aportes de la Nación para Inversión</t>
  </si>
  <si>
    <t>Aportes inversión Fondo de Compensación Ambiental -FCA</t>
  </si>
  <si>
    <t>Aportes inversión Fondo Nacional Ambiental - FONAM</t>
  </si>
  <si>
    <t>Aportes del Sistema de Participación General de Regalias - SPGR</t>
  </si>
  <si>
    <t>Aportes del SPGR para Funcionamiento</t>
  </si>
  <si>
    <t>Aportes del SPGR para Servicio de la Deuda</t>
  </si>
  <si>
    <t>Aportes del SPGR para Inversión</t>
  </si>
  <si>
    <t>Recursos de capital</t>
  </si>
  <si>
    <t>Los recursos de capital se diferencian de los ingresos corrientes por su regularidad. Si bien el EOP no da una definición conceptual de estos recursos, la Corte Constitucional, mediante la Sentencia C-1072 de 2002, establece que los recursos de capital son aquellos “que entran a las arcas públicas de manera esporádica, no porque hagan parte de un rubro extraño, sino porque su cuantía es indeterminada, lo cual difícilmente asegura su continuidad durante amplios periodos presupuestales” (Corte Constitucional, Sentencia C-1072 de 2002).</t>
  </si>
  <si>
    <t>Disposición de activos</t>
  </si>
  <si>
    <t>Recursos que obtiene una entidad del presupuesto general del sector público provenientes del traslado de derecho y dominio parcial o total de activos con destino a la financiación del presupuesto (Ministerio de Hacienda y Crédito Público, 2011, p. 245). En el CONPES 3281 de 2004 el gobierno nacional estableció la estrategia de aprovechamiento y disposición de activos con el objetivo de “reducir la magnitud del pasivo mediante la liquidación o venta de activos del balance con los cuales se corrija de manera efectiva el déficit fiscal, con un efecto permanente en el mediano plazo” (CONPES 3281 de 2004).</t>
  </si>
  <si>
    <t>Disposición de activos no financieros</t>
  </si>
  <si>
    <t>Corresponde a los ingresos por concepto de transacciones de capital referentes a la venta de activos no financieros . Sobre estos activos se ejerce un derecho de propiedad, y generan beneficios económicos por mantenerlos o utilizarlos durante un período de tiempo. Los activos no financieros incluyen tanto activos producidos como no producidos y los productos de la propiedad intelectual.</t>
  </si>
  <si>
    <t>Disposición de activos fijos</t>
  </si>
  <si>
    <t xml:space="preserve">Ingresos por concepto de la venta de activos no financieros producidos que se utilizan de forma repetida o continua en procesos de producción por más de un año y cuyo precio es significativo para la entidad del PGSP.
En este rubro se deben registrar las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 
</t>
  </si>
  <si>
    <t>Disposición de edificaciones y estructuras</t>
  </si>
  <si>
    <t>Ingresos por concepto de la venta de todo de edificaciones y estructuras, incluidos los accesorios y adecuaciones que forman parte integral de la estructura. Se compone de viviendas, edificios que no sean viviendas, otras estructuras y mejoras de la tierra.
Esta cuenta también incluye  los monumentos públicos, identificables por su significado histórico, nacional, regional, local, religioso o simbólico (FMI, 2014, pág. 179), los cuales se clasifican en otras estructuras.</t>
  </si>
  <si>
    <t>Disposición de maquinaria y equipo</t>
  </si>
  <si>
    <t>Ingresos por la concepto de la venta de activos como equipo de transporte, maquinaria relacionada con tecnologías de la información y las comunicaciones y otras maquinarias y equipos no clasificados en otra partida.</t>
  </si>
  <si>
    <t>Disposición de otros activos fijos</t>
  </si>
  <si>
    <t xml:space="preserve">Ingresos por la disposición de activos no mencionados en los rubros anteriores, a saber, recursos biológicos cultivados y productos de propiedad intelectual. </t>
  </si>
  <si>
    <t>Disposición de productos de la propiedad intelectual</t>
  </si>
  <si>
    <t xml:space="preserve">Ingresos por la disposición de  productos de la propiedad intelectual, los cuales son el resultado de la investigación, el desarrollo o la innovación conducente a conocimientos que pueden venderse en el mercado.  </t>
  </si>
  <si>
    <t>Disposición de activos no producidos</t>
  </si>
  <si>
    <t>Ingresos por la disposición de activos no producidos, los cuales incluyen los activos de origen natural e intangible. Los activos de origen natural son recursos naturales sobre los que se ejercen derechos de propiedad (Fondo Monetario Internacional, 2014, pág. 207).</t>
  </si>
  <si>
    <t>Disposición de  tierras y terrenos</t>
  </si>
  <si>
    <t>Ingresos por la disposición de tierras y terrenos propiamente dichas, incluyendo la cubierta de suelo y las aguas superficiales asociadas, sobre los que se han establecido derechos de propiedad y de las cuales pueden derivarse beneficios económicos para los propietarios por su posesión o uso.</t>
  </si>
  <si>
    <t>Rendimientos financieros</t>
  </si>
  <si>
    <t>Son los ingresos que se reciben las unidades del PGSP en retorno por poner ciertos activos financieros a disposición de terceros, sin trasladar el derecho o dominio, total o parcial del activo. De acuerdo con el MEFP 2014, los activos financieros son aquellos que tienen un pasivo como contrapartida, es decir, el propietario de dicho activo (acreedor) tiene derecho a recibir recursos o fondos de otra unidad institucional (deudor), de acuerdo con las condiciones del pasivo.</t>
  </si>
  <si>
    <t>Rendimientos financieros de títulos participativos</t>
  </si>
  <si>
    <t>Corresponde a los ingresos por concepto de rendimientos financieros sobre títulos participativos. Los títulos participativos otorgan al titular la calidad de copropietario e  incorporan derechos sobre los resultados obtenidos por la entidad emisora.</t>
  </si>
  <si>
    <t>Rendimientos financieros de depósitos</t>
  </si>
  <si>
    <t>Son los ingresos por rendimientos financieros de los depósitos que tengan las entidades de gobierno en las entidades vigiladas por la Superintendencia Financiera.</t>
  </si>
  <si>
    <t>Rendimientos financieros de otros depósitos</t>
  </si>
  <si>
    <t>Corresponden a los ingresos por rendimientos financieros de otros depósitos distintos a los de la Cuenta Única Nacional.</t>
  </si>
  <si>
    <t>Rendimientos financieros Ingresos tributarios</t>
  </si>
  <si>
    <t>Rendimientos financieros Impuestos directos</t>
  </si>
  <si>
    <t>Derechos por cobrar sobre rendimientos de CDTs</t>
  </si>
  <si>
    <t>Rendimientos financieros Contribuciones</t>
  </si>
  <si>
    <t>Rendimientos financieros Tasas retributivas y compensatorias</t>
  </si>
  <si>
    <t>Rendimientos financieros Tasa retributiva</t>
  </si>
  <si>
    <t>No se tienen derechos por cobrar sobre estos redimientos (los generan las cuentas de ahorro</t>
  </si>
  <si>
    <t>Rendimientos financierosTasa por el uso del agua</t>
  </si>
  <si>
    <t>Rendimientos financieros Tasa de aprovechamiento Forestal</t>
  </si>
  <si>
    <t>Rendimientos financieros Tasa compensatoria por caza de Fauna Silvestre</t>
  </si>
  <si>
    <t>Rendimientos financieros Otras tasas</t>
  </si>
  <si>
    <t>Rendimientos financiero Multas, sanciones e intereses de mora</t>
  </si>
  <si>
    <t>Rendimientos financiero Venta de bienes y servicios</t>
  </si>
  <si>
    <t>Rendimientos financiero Recursos de crédito externo</t>
  </si>
  <si>
    <t>Rendimientos financiero Recursos de crédito interno</t>
  </si>
  <si>
    <t>Rendimientos financieros Compensaciones</t>
  </si>
  <si>
    <t>Rendimientos financieros Compensación resguardos indígenas</t>
  </si>
  <si>
    <t>Rendimientos financieros Transferencias de capital</t>
  </si>
  <si>
    <t>Rendimientos financieros Convenios</t>
  </si>
  <si>
    <t>Rendimientos financieros  Convenios con Departamentos</t>
  </si>
  <si>
    <t xml:space="preserve">Rendimientos financieros  Convenios con Municipios </t>
  </si>
  <si>
    <t>Rendimientos financieros  Otros Convenios</t>
  </si>
  <si>
    <t>Rendimientos financieros Transferencias del sector central Nacional - PGN</t>
  </si>
  <si>
    <t>Rendimientos financieros Transferencias del sector descentralizado - Estapublicos Nacionales</t>
  </si>
  <si>
    <t>Rendimientos financieros Transferencias del sector descentralizado - Empresas Nacionales</t>
  </si>
  <si>
    <t>Rendimientos financieros Transferencias del sector central Territorial</t>
  </si>
  <si>
    <t>Rendimientos financieros Transferencias del sector descentralizado - Estapublicos Territoriales</t>
  </si>
  <si>
    <t>Rendimientos financieros Transferencias del sector descentralizado - Empresas Territoriales</t>
  </si>
  <si>
    <t>Rendimientos financieros Transferencias de esquemas asociativos</t>
  </si>
  <si>
    <t>09</t>
  </si>
  <si>
    <t>Rendimientos financieros Transferencias de órganos autónomos e independientes</t>
  </si>
  <si>
    <t>10</t>
  </si>
  <si>
    <t>Rendimientos financieros Transferencias de  privados que administran recursos públicos</t>
  </si>
  <si>
    <t>11</t>
  </si>
  <si>
    <t>Rendimientos financieros Indemnizaciones relacionadas con seguros no de vida</t>
  </si>
  <si>
    <t>12</t>
  </si>
  <si>
    <t>Rendimientos financieros Donaciones</t>
  </si>
  <si>
    <t>Rendimientos financieros de valores distintos de acciones</t>
  </si>
  <si>
    <t>Corresponde a los ingresos por concepto de rendimientos de los valores distintos a las acciones. Los valores distintos a las acciones se definen como instrumentos financieros negociables, que sirven de evidencia de la obligación de liquidarlos mediante el suministro de efectivo.</t>
  </si>
  <si>
    <t>Rendimientos financieros Intereses por préstamos</t>
  </si>
  <si>
    <t>Corresponde a los ingresos por el concepto de intereses de fondos en préstamos que tienen las entidades de gobierno. Los intereses son una forma de renta de inversión cobradas por el acreedor del préstamo.</t>
  </si>
  <si>
    <t>Recursos de crédito externo</t>
  </si>
  <si>
    <t xml:space="preserve">Comprende los recursos provenientes de operaciones de crédito público realizadas con agentes residentes fuera del país. Entiéndase por operaciones de crédito público todo acto o contrato que tienen por objeto dotar a la entidad del PGSP de recursos, bienes o servicios con plazo para su pago. </t>
  </si>
  <si>
    <t>Recursos de contratos de empréstitos externos</t>
  </si>
  <si>
    <t>Corresponde a los recursos provenientes de contratos de empréstitos externos realizados por las entidades del PGSP. Los contratos de empréstito tienen por objeto proveer a la entidad contratante (órgano del PGN, entidad territorial, órgano autónomo o particular) de recursos con plazo para su pago. Para el caso de las entidades estatales, el Decreto 1068 de 2015 reglamente los contratos de empréstitos externos.</t>
  </si>
  <si>
    <t>Decreto 1068 de 2015</t>
  </si>
  <si>
    <t>Bancos comerciales</t>
  </si>
  <si>
    <t>Comprende los recursos provenientes de los créditos adquiridos con bancos comerciales residentes fuera del país. Un banco comercial es un intermediario financiero que capta recursos de quienes tienen dinero disponible para colocarlos en manos de quienes lo necesitan</t>
  </si>
  <si>
    <t>Decreto 1068 de 2015, art. 2.2.1.2.1.2</t>
  </si>
  <si>
    <t>Entidades de fomento</t>
  </si>
  <si>
    <t>Comprende los recursos provenientes de los créditos adquiridos con entidades de fomento residentes fuera del país.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</si>
  <si>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Recursos de crédito de títulos de deuda pública externa</t>
  </si>
  <si>
    <t>Corresponde a los ingresos por emisión y colocación de bonos y demás valores de contenido crediticio y con plazo para su redención, emitidos por las entidades de gobierno en el exterior o empresas financieros y no financieras.</t>
  </si>
  <si>
    <t>Recursos de crédito de proveedores</t>
  </si>
  <si>
    <t xml:space="preserve">Comprende los créditos obtenidos con agentes residentes fuera del país,  mediante los cuales se contrata la adquisición de bienes o servicios con plazo para su pago. Esta cuenta es de uso exclusivo de la nación. No aplica para la entrega de bienes y/o servicios de manera directa por el proveedor. </t>
  </si>
  <si>
    <t>Decreto 1068 de 2015, art. 2.2.1.2.3.1</t>
  </si>
  <si>
    <t>Recursos de crédito interno</t>
  </si>
  <si>
    <t xml:space="preserve">Comprende los recursos provenientes de operaciones de crédito público que realizan las entidades del PGSP con agentes residentes en el país. Entiéndase por operaciones de crédito público todo acto o contrato que tienen por objeto dotar a la entidad (órgano del PGN, entidad territorial, órgano autónomo, empresa o particular) de recursos, bienes o servicios con plazo para su pago. </t>
  </si>
  <si>
    <t>Recursos de contratos de empréstitos internos</t>
  </si>
  <si>
    <t>Corresponde a los recursos provenientes de contratos de empréstitos internos de las entidades del PGSP. Para las entidades de gobierno, estas operaciones están reguladas por el Decreto 1068 de 2015 y el Decreto 2681 de 1993, art. 22.</t>
  </si>
  <si>
    <t>Decreto 1068 de 2015; Decreto 2681 de 1993, art. 22</t>
  </si>
  <si>
    <t>Recursos de contratos de empréstitos internos con bancos comerciales</t>
  </si>
  <si>
    <t>Corresponde a los ingresos por adquisición de deuda con aquellos bancos comerciales que ofrecen sus recursos a tasas y condiciones vigentes del mercado. Estos recursos pueden dirigirse a cualquier sector.</t>
  </si>
  <si>
    <t>Recursos de contratos de empréstitos internos con bancos comerciales públicos</t>
  </si>
  <si>
    <t>Corresponde a los ingresos por concepto de los desembolsos realizados por bancos comerciales públicos en razón de los créditos otorgados a la entidad del PGSP.</t>
  </si>
  <si>
    <t>Recursos de contratos de empréstitos internos con bancos comerciales privados</t>
  </si>
  <si>
    <t>Corresponde a los ingresos por concepto de los desembolsos realizados por bancos comerciales privados en razón de los créditos otorgados a la entidad del PGSP.</t>
  </si>
  <si>
    <t>Recursos de contratos de empréstitos internos con entidades del sector público</t>
  </si>
  <si>
    <t>Ingresos por contratación de créditos públicos con entidades del sector público, excluyendo a los bancos comerciales públicos que están en otra categoría.</t>
  </si>
  <si>
    <t>Recursos de contratos de empréstitos internos con la Nación</t>
  </si>
  <si>
    <t>Corresponde a los ingresos por desembolsos de créditos otorgados por la Nación a las entidades del gobierno (nivel nacional y subnacional). Estos créditos están sujetos a condonación según los términos pactados en los convenios de desempeño y/o en los documentos que hagan sus veces.</t>
  </si>
  <si>
    <t>Recursos de contratos de empréstitos internos con Findeter</t>
  </si>
  <si>
    <t>Corresponde a los ingresos por desembolsos de créditos realizados durante la vigencia por la Financiera de Desarrollo Territorial S.A. (FINDETER).</t>
  </si>
  <si>
    <t>Recursos de contratos de empréstitos internos con Fonade</t>
  </si>
  <si>
    <t>Corresponde a los ingresos por desembolsos de créditos realizados durante la vigencia por el Fondo Financiero de Proyectos de Desarrollo (FONADE).</t>
  </si>
  <si>
    <t>Recursos de contratos de empréstitos internos con Institutos de Desarrollo Departamental y/o Municipal</t>
  </si>
  <si>
    <t>Corresponde a los ingresos por desembolsos realizados durante la vigencia por concepto de los créditos concedidos a la entidad de gobierno por parte de los fondos o institutos de desarrollo.</t>
  </si>
  <si>
    <t>Banco de la República</t>
  </si>
  <si>
    <t>Comprende los recursos provenientes de los préstamos adquiridos con el Banco de la República, el cual tiene, entre sus funciones, ser prestamista de última instancia del Gobierno Nacional. Los créditos otorgados por el Banco de la República a la Nación sólo se permiten en casos de extrema necesidad, y deben ser aprobados por todos los miembros de la Junta directiva del Banco.</t>
  </si>
  <si>
    <t>Constitución de 1991,  art. 371</t>
  </si>
  <si>
    <t>Recursos de contratos de empréstitos internos con otras instituciones financieras y otros</t>
  </si>
  <si>
    <t xml:space="preserve">Corresponde a los ingresos por contratación de créditos con entidades financieras distintas a las mencionadas. También incluyre los montos de dinero transferidos al Tesoro Nacional por concepto de cuentas inactivas, por parte de las entidades financieras. </t>
  </si>
  <si>
    <t>Recursos de crédito de títulos de deuda pública interna</t>
  </si>
  <si>
    <t>Comprende los recursos provenientes de los títulos de deuda pública (bonos y demás valores de contenido crediticio) emitidos por las entidades de gobierno en el mercado local de capitales con plazo para su rendición</t>
  </si>
  <si>
    <t>Decreto 1068 de 2015, art. 2.2.1.3.1.</t>
  </si>
  <si>
    <t>Colocación y títulos TES clase B del Gobierno Nacional</t>
  </si>
  <si>
    <t xml:space="preserve">Comprende los recursos provenientes de la colocación de Títulos de Tesorería - TES Clase B que realiza el Gobierno Nacional mediante los mecanismos de subasta, operación convenida u operación forzosa, para financiar apropiaciones presupuestales. Los TES Clase B pueden ser administrados directamente por la Nación o ésta puede celebrar con el Banco de la República o con otras entidades nacionales o extranjeras, contratos de administración fiduciaria para la edición, emisión, colocación y garantía de los mismos.  </t>
  </si>
  <si>
    <t>Colocación y títulos TES clase B a corto plazo</t>
  </si>
  <si>
    <t xml:space="preserve">Comprende los recursos provenientes de la colocación de TES Clase B que hace el Gobierno Nacional con  el  fin de efectuar operaciones  de  tesorería,  cuando  el  vencimiento de  los mismos  excede  la respectiva vigencia fiscal. Los TES Clase B a corto plazo tienen un término no mayor a un (1) año y no menor a treinta (30) días. </t>
  </si>
  <si>
    <t>Colocación y títulos TES clase B a largo plazo</t>
  </si>
  <si>
    <t xml:space="preserve">Comprende los recursos provenientes de la colocación de TES Clase B que hace el Gobierno Nacional mediante subasta, operación forzosa u operación convenida, con el fin de financiar apropiaciones presupuestales. Los TES Clase B a largo plazo tienen un término de uno o más años calendario. </t>
  </si>
  <si>
    <t>Bonos y otros títulos emitidos por el Gobierno Nacional</t>
  </si>
  <si>
    <t xml:space="preserve">Comprende  los  recursos provenientes  de  la  colocación  de  bonos  definidos  por  ley,  y  de  títulos diferentes a los TES, que tienen un contenido crediticio con plazo para su redención. </t>
  </si>
  <si>
    <t>Bonos y otros títulos de deuda emitidos por las entidades territoriales</t>
  </si>
  <si>
    <t>Corresponde a los ingresos por emisión y colocación de bonos y demás valores de contenido crediticio y con plazo para su redención, emitidos por las entidades territoriales.</t>
  </si>
  <si>
    <t xml:space="preserve">Comprende los créditos obtenidos con agentes residentes en territorio colombiano,  mediante los cuales se contrata la adquisición de bienes o servicios con plazo para su pago. Esta cuenta es de uso exclusivo de la nación. No aplica para la entrega de bienes y/o servicios de manera directa por el proveedor. </t>
  </si>
  <si>
    <t xml:space="preserve">Transferencias de capital </t>
  </si>
  <si>
    <t>Son las transferencias de recursos que reciben las entidades del PGSP, sin ser regulares o predecibles, y sin dar ningún bien, servicio o activo como contraprestación directa. 
En oposición a las transferencias corrientes, las transferencias de capital se caracterizan por:
•	No permitir un cálculo predecible o una estimación de estos gastos
•	No son disponibilidades regulares 
•	Dependen de la discrecionalidad de la entidad que realiza la transferencia.
•	Tener un plazo limitado de vigencia</t>
  </si>
  <si>
    <t>Convenios</t>
  </si>
  <si>
    <t>Convenios con Departamentos</t>
  </si>
  <si>
    <t xml:space="preserve">Convenios con  Municipios </t>
  </si>
  <si>
    <t>Otros Convenios</t>
  </si>
  <si>
    <t>Transferencias a  órganos autónomos e independientes</t>
  </si>
  <si>
    <t>Transferencias del sector descentralizado - Estapublicos Nacionales</t>
  </si>
  <si>
    <t>Transferencias del sector descentralizado - Empresas Nacionales</t>
  </si>
  <si>
    <t>Transferencias del sector central Territorial</t>
  </si>
  <si>
    <t>Transferencias de Departamentos</t>
  </si>
  <si>
    <t xml:space="preserve">Transferencias de Municipios </t>
  </si>
  <si>
    <t>Transferencias del sector descentralizado - Estapublicos Territoriales</t>
  </si>
  <si>
    <t>Transferencias del sector descentralizado - Empresas Territoriales</t>
  </si>
  <si>
    <t>Transferencias de esquemas asociativos</t>
  </si>
  <si>
    <t>Transferencias de órganos autónomos e independientes</t>
  </si>
  <si>
    <t>Transferencias de  privados que administran recursos públicos</t>
  </si>
  <si>
    <t>Indemnizaciones relacionadas con seguros no de vida</t>
  </si>
  <si>
    <t>Son las transferencias de recursos que reciben las entidades del orden nacional y territorial por concepto de las indemnizaciones que se generan en el desarrollo de contratos de seguros no de vida, tras la ocurrencia de un siniestro.</t>
  </si>
  <si>
    <t>Donaciones</t>
  </si>
  <si>
    <t>Son las transferencias que reciben las entidades o unidades por concepto de donaciones. De acuerdo con el MHCP, son donaciones los “ingresos sin contraprestación, pero con la destinación que establezca el donante, recibidos de otros gobiernos o instituciones públicas o privadas de carácter nacional o internacional” (Ministerio de Hacienda y Crédito Público, 2011, pág. 246).</t>
  </si>
  <si>
    <t>Donaciones de gobiernos extranjeros</t>
  </si>
  <si>
    <t>Son las transferencias por concepto de donaciones que realizan los gobiernos extranjeros a las entidades o unidades.  Se consideran gobiernos extranjeros aquellos que se encuentran fuera del territorio económico colombiano y ejercen soberanía sobre un área determinada del resto del mundo.</t>
  </si>
  <si>
    <t>Donaciones de organizaciones internacionales</t>
  </si>
  <si>
    <t>Son las transferencias por concepto de donaciones que realizan las organizaciones internacionales a las entidades o unidades.  Se entiende por organizaciones internacionales aquellas que cumplen con las siguientes características (FMI, 2009, p. 71):
*Sus miembros son Estados nacionales u otros organismos internacionales cuyos miembros son Estados nacionales.
*Se establecen mediante acuerdos políticos formales entre sus miembros, que tiene el rango de tratados internacionales; su existencia es reconocida por ley en sus países miembros.
*Se crean con una finalidad específica</t>
  </si>
  <si>
    <t>Donaciones del sector privado nacional y extranjero</t>
  </si>
  <si>
    <t>Son las transferencias de recursos por concepto de donaciones que realizan las personas naturales o personas jurídicas del sector privado nacional o extranjero a las entidades.</t>
  </si>
  <si>
    <t>13</t>
  </si>
  <si>
    <t>Compensaciones</t>
  </si>
  <si>
    <t>Son las transferencias de recursos por pagos de gran cuantía, no recurrentes, para compensar daños extensos o lesiones graves, como las que resultan de desastres naturales no cubiertos por pólizas de seguros.</t>
  </si>
  <si>
    <t xml:space="preserve">Compensación resguardos indígenas </t>
  </si>
  <si>
    <t>Corresponde al impuesto predial unificado de los resguardos indígenas de la jurisdicción del municipio con cargo al presupuesto general de la Nación</t>
  </si>
  <si>
    <t>Compensación resguardos indígenas (vigencia actual)</t>
  </si>
  <si>
    <t>Compensación resguardos indígenas (vigencia anterior)</t>
  </si>
  <si>
    <t>Intereses de mora Compensación resguardos indígenas</t>
  </si>
  <si>
    <t>14</t>
  </si>
  <si>
    <t xml:space="preserve">Cooperación </t>
  </si>
  <si>
    <t xml:space="preserve">Acuerdos </t>
  </si>
  <si>
    <t>Subacuerdos</t>
  </si>
  <si>
    <t>Recuperación de cartera</t>
  </si>
  <si>
    <t>Ingresos por concepto de la amortización de préstamos realizados por las unidades del PGSP Gobierno nacional, las entidades territoriales, las empresas financieras y no financieras, los órganos autónomos y particulares que administran recursos públicos</t>
  </si>
  <si>
    <t>Ley 1066 de 2006</t>
  </si>
  <si>
    <t>Recuperación de cartera Ingresos tributarios</t>
  </si>
  <si>
    <t>Recuperación de cartera Impuestos directos</t>
  </si>
  <si>
    <t>Recuperación de cartera Contribuciones</t>
  </si>
  <si>
    <t>Recuperación de cartera Tasas retributivas y compensatorias</t>
  </si>
  <si>
    <t>Recuperación de carteraTasa retributiva</t>
  </si>
  <si>
    <t>Recuperación de cartera Tasa por el uso del agua</t>
  </si>
  <si>
    <t>Recuperación de cartera Tasa de aprovechamiento Forestal</t>
  </si>
  <si>
    <t>Recuperación de cartera Tasa compensatoria por caza de Fauna Silvestre</t>
  </si>
  <si>
    <t>Recuperación de cartera Otras tasas</t>
  </si>
  <si>
    <t>Recuperación de cartera Multas, sanciones e intereses de mora</t>
  </si>
  <si>
    <t>Recuperación de cartera Venta de bienes y servicios</t>
  </si>
  <si>
    <t>Recuperación cuotas partes pensionales</t>
  </si>
  <si>
    <t>Recursos del balance</t>
  </si>
  <si>
    <t>Recursos provenientes del saldo del ejercicio fiscal de la vigencia inmediatamente anterior, que quedan disponibles para la vigencia siguiente.</t>
  </si>
  <si>
    <t>Mayores Ingresos No Aforados</t>
  </si>
  <si>
    <t>Mayores Ingresos No Aforados Ingresos tributarios</t>
  </si>
  <si>
    <t>Mayores Ingresos No Aforados Impuestos directos</t>
  </si>
  <si>
    <t>Mayores Ingresos No Aforados Contribuciones</t>
  </si>
  <si>
    <t>Mayores Ingresos No Aforados Tasas retributivas y compensatorias</t>
  </si>
  <si>
    <t>Mayores Ingresos No Aforados Tasa retributiva</t>
  </si>
  <si>
    <t>Mayores Ingresos No Aforados Tasa por el uso del agua</t>
  </si>
  <si>
    <t>Mayores Ingresos No Aforados Tasa de aprovechamiento Forestal</t>
  </si>
  <si>
    <t>Mayores Ingresos No Aforados Tasa compensatoria por caza de Fauna Silvestre</t>
  </si>
  <si>
    <t>Mayores Ingresos No Aforados Otras tasas</t>
  </si>
  <si>
    <t>Mayores Ingresos No Aforados Multas, sanciones e intereses de mora</t>
  </si>
  <si>
    <t>Mayores Ingresos No Aforados Venta de bienes y servicios y otros ingresos</t>
  </si>
  <si>
    <t>Mayores Ingresos No Aforados Otras Rentas</t>
  </si>
  <si>
    <t>Se incluye este concepto de rentas con convenios, rendimientos financieros y otras</t>
  </si>
  <si>
    <t>Menores Ejecuciones en Gasto</t>
  </si>
  <si>
    <t>Menores Ejecuciones en Gasto Ingresos tributarios</t>
  </si>
  <si>
    <t>Menores Ejecuciones en Gasto mpuestos directos</t>
  </si>
  <si>
    <t>Menores Ejecuciones en Gasto Contribuciones</t>
  </si>
  <si>
    <t>Menores Ejecuciones en Gasto Tasas retributivas y compensatorias</t>
  </si>
  <si>
    <t>Menores Ejecuciones en Gasto Tasa retributiva</t>
  </si>
  <si>
    <t>Menores Ejecuciones en Gasto Tasa por el uso del agua</t>
  </si>
  <si>
    <t>Menores Ejecuciones en Gasto Tasa de aprovechamiento Forestal</t>
  </si>
  <si>
    <t>Menores Ejecuciones en Gasto Tasa compensatoria por caza de Fauna Silvestre</t>
  </si>
  <si>
    <t>Menores Ejecuciones en Gasto Otras tasas</t>
  </si>
  <si>
    <t>Menores Ejecuciones en Gasto Multas, sanciones e intereses de mora</t>
  </si>
  <si>
    <t>Menores Ejecuciones en Gasto Venta de bienes y servicios</t>
  </si>
  <si>
    <t>Menores Ejecuciones en Gasto Otras Rentas</t>
  </si>
  <si>
    <t>Cancelación de reservas</t>
  </si>
  <si>
    <t>Cancelación de reservas Ingresos tributarios</t>
  </si>
  <si>
    <t>Cancelación de reservas Impuestos directos</t>
  </si>
  <si>
    <t>Cancelación de reservas Contribuciones</t>
  </si>
  <si>
    <t>Cancelación de reservas Tasas retributivas y compensatorias</t>
  </si>
  <si>
    <t>Cancelación de reservas Tasa retributiva</t>
  </si>
  <si>
    <t>Cancelación de reservas Tasa por el uso del agua</t>
  </si>
  <si>
    <t>Cancelación de reservas Tasa de aprovechamiento Forestal</t>
  </si>
  <si>
    <t>Cancelación de reservas Tasa compensatoria por caza de Fauna Silvestre</t>
  </si>
  <si>
    <t>Cancelación de reservas Otras tasas</t>
  </si>
  <si>
    <t>Cancelación de reservas Multas, sanciones e intereses de mora</t>
  </si>
  <si>
    <t>Cancelación de reservas Venta de bienes y servicios</t>
  </si>
  <si>
    <t>Cancelación de reservas Recursos de crédito externo</t>
  </si>
  <si>
    <t>Cancelación de reservas Recursos de crédito interno</t>
  </si>
  <si>
    <t>Cancelación de reservas Transferencias de capital</t>
  </si>
  <si>
    <t>Cancelación de reservas Convenios</t>
  </si>
  <si>
    <t>Cancelación de reservas Convenios Departamentos</t>
  </si>
  <si>
    <t xml:space="preserve">Cancelación de reservas Convenios Municipios </t>
  </si>
  <si>
    <t>Cancelación de reservas Otros convenios</t>
  </si>
  <si>
    <t>Cancelación de reservas Compensaciones</t>
  </si>
  <si>
    <t>Cancelación de reservas Compensación resguardos indígenas</t>
  </si>
  <si>
    <t>Reintegros y otros recursos no apropiados</t>
  </si>
  <si>
    <t>Se incluye este concepto de ingresos que existe en el CCP Prfesupuestal del MHCP</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</si>
</sst>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 #,##0_-;_-* &quot;-&quot;_-;_-@_-"/>
    <numFmt numFmtId="43" formatCode="_-* #,##0.00_-;\-* #,##0.00_-;_-* &quot;-&quot;??_-;_-@_-"/>
    <numFmt numFmtId="164" formatCode="_(* #,##0_);_(* \(#,##0\);_(* &quot;-&quot;??_);_(@_)"/>
    <numFmt numFmtId="165" formatCode="#,##0.00_);\-#,##0.00"/>
    <numFmt numFmtId="166" formatCode="_-* #,##0.00_-;\-* #,##0.00_-;_-* &quot;-&quot;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b/>
      <sz val="11"/>
      <color theme="1"/>
      <name val="Arial Narrow"/>
      <family val="2"/>
    </font>
    <font>
      <b/>
      <sz val="9"/>
      <color theme="1"/>
      <name val="Verdana"/>
      <family val="2"/>
    </font>
    <font>
      <b/>
      <sz val="9"/>
      <name val="Verdana"/>
      <family val="2"/>
    </font>
    <font>
      <sz val="9"/>
      <color theme="1"/>
      <name val="Verdana"/>
      <family val="2"/>
    </font>
    <font>
      <sz val="10"/>
      <color indexed="8"/>
      <name val="MS Sans Serif"/>
    </font>
    <font>
      <sz val="9"/>
      <color indexed="8"/>
      <name val="Times New Roman"/>
      <family val="1"/>
    </font>
    <font>
      <sz val="9"/>
      <color theme="1"/>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right style="double">
        <color indexed="64"/>
      </right>
      <top style="double">
        <color indexed="64"/>
      </top>
      <bottom style="double">
        <color indexed="64"/>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3" fillId="0" borderId="0"/>
    <xf numFmtId="0" fontId="9" fillId="0" borderId="0"/>
  </cellStyleXfs>
  <cellXfs count="125">
    <xf numFmtId="0" fontId="0" fillId="0" borderId="0" xfId="0"/>
    <xf numFmtId="0" fontId="0" fillId="0" borderId="0" xfId="0" applyAlignment="1"/>
    <xf numFmtId="49" fontId="6" fillId="0" borderId="18" xfId="4" applyNumberFormat="1" applyFont="1" applyBorder="1" applyAlignment="1">
      <alignment vertical="center" wrapText="1"/>
    </xf>
    <xf numFmtId="49" fontId="6" fillId="0" borderId="18" xfId="4" quotePrefix="1" applyNumberFormat="1" applyFont="1" applyBorder="1" applyAlignment="1">
      <alignment vertical="center" wrapText="1"/>
    </xf>
    <xf numFmtId="0" fontId="6" fillId="0" borderId="18" xfId="4" applyFont="1" applyBorder="1" applyAlignment="1">
      <alignment vertical="center" wrapText="1"/>
    </xf>
    <xf numFmtId="49" fontId="6" fillId="0" borderId="17" xfId="4" applyNumberFormat="1" applyFont="1" applyBorder="1" applyAlignment="1">
      <alignment horizontal="center" vertical="center" wrapText="1"/>
    </xf>
    <xf numFmtId="49" fontId="7" fillId="0" borderId="17" xfId="4" applyNumberFormat="1" applyFont="1" applyBorder="1" applyAlignment="1">
      <alignment horizontal="center" vertical="center" wrapText="1"/>
    </xf>
    <xf numFmtId="49" fontId="6" fillId="3" borderId="17" xfId="4" applyNumberFormat="1" applyFont="1" applyFill="1" applyBorder="1" applyAlignment="1">
      <alignment horizontal="center" vertical="center" wrapText="1"/>
    </xf>
    <xf numFmtId="0" fontId="2" fillId="0" borderId="0" xfId="0" applyFont="1" applyAlignment="1">
      <alignment horizontal="center" wrapText="1"/>
    </xf>
    <xf numFmtId="49" fontId="6" fillId="4" borderId="17" xfId="4" applyNumberFormat="1" applyFont="1" applyFill="1" applyBorder="1" applyAlignment="1">
      <alignment horizontal="center" vertical="center"/>
    </xf>
    <xf numFmtId="49" fontId="8" fillId="4" borderId="17" xfId="4" applyNumberFormat="1" applyFont="1" applyFill="1" applyBorder="1" applyAlignment="1">
      <alignment horizontal="center" vertical="center"/>
    </xf>
    <xf numFmtId="0" fontId="8" fillId="4" borderId="17" xfId="4" applyNumberFormat="1" applyFont="1" applyFill="1" applyBorder="1" applyAlignment="1">
      <alignment horizontal="left" vertical="center"/>
    </xf>
    <xf numFmtId="0" fontId="6" fillId="4" borderId="17" xfId="4" applyFont="1" applyFill="1" applyBorder="1" applyAlignment="1">
      <alignment horizontal="left" vertical="center" wrapText="1"/>
    </xf>
    <xf numFmtId="41" fontId="6" fillId="4" borderId="17" xfId="2" applyFont="1" applyFill="1" applyBorder="1" applyAlignment="1">
      <alignment horizontal="right" vertical="center"/>
    </xf>
    <xf numFmtId="9" fontId="6" fillId="4" borderId="17" xfId="3" applyFont="1" applyFill="1" applyBorder="1" applyAlignment="1">
      <alignment horizontal="center" vertical="center"/>
    </xf>
    <xf numFmtId="49" fontId="6" fillId="0" borderId="0" xfId="4" applyNumberFormat="1" applyFont="1" applyFill="1" applyBorder="1" applyAlignment="1">
      <alignment horizontal="center" vertical="center"/>
    </xf>
    <xf numFmtId="164" fontId="0" fillId="0" borderId="0" xfId="0" applyNumberFormat="1"/>
    <xf numFmtId="0" fontId="6" fillId="5" borderId="17" xfId="4" applyNumberFormat="1" applyFont="1" applyFill="1" applyBorder="1" applyAlignment="1">
      <alignment horizontal="center" vertical="center"/>
    </xf>
    <xf numFmtId="49" fontId="6" fillId="5" borderId="17" xfId="4" applyNumberFormat="1" applyFont="1" applyFill="1" applyBorder="1" applyAlignment="1">
      <alignment horizontal="center" vertical="center"/>
    </xf>
    <xf numFmtId="49" fontId="8" fillId="5" borderId="17" xfId="4" applyNumberFormat="1" applyFont="1" applyFill="1" applyBorder="1" applyAlignment="1">
      <alignment horizontal="center" vertical="center"/>
    </xf>
    <xf numFmtId="0" fontId="6" fillId="5" borderId="17" xfId="4" applyNumberFormat="1" applyFont="1" applyFill="1" applyBorder="1" applyAlignment="1">
      <alignment horizontal="left" vertical="center" wrapText="1"/>
    </xf>
    <xf numFmtId="41" fontId="6" fillId="5" borderId="17" xfId="2" applyFont="1" applyFill="1" applyBorder="1" applyAlignment="1">
      <alignment horizontal="right" vertical="center"/>
    </xf>
    <xf numFmtId="9" fontId="6" fillId="5" borderId="17" xfId="3" applyFont="1" applyFill="1" applyBorder="1" applyAlignment="1">
      <alignment horizontal="center" vertical="center"/>
    </xf>
    <xf numFmtId="0" fontId="6" fillId="5" borderId="17" xfId="4" applyFont="1" applyFill="1" applyBorder="1" applyAlignment="1">
      <alignment horizontal="center" vertical="center"/>
    </xf>
    <xf numFmtId="0" fontId="6" fillId="6" borderId="17" xfId="4" applyNumberFormat="1" applyFont="1" applyFill="1" applyBorder="1" applyAlignment="1">
      <alignment horizontal="center" vertical="center"/>
    </xf>
    <xf numFmtId="49" fontId="6" fillId="6" borderId="17" xfId="4" applyNumberFormat="1" applyFont="1" applyFill="1" applyBorder="1" applyAlignment="1">
      <alignment horizontal="center" vertical="center"/>
    </xf>
    <xf numFmtId="49" fontId="8" fillId="6" borderId="17" xfId="4" applyNumberFormat="1" applyFont="1" applyFill="1" applyBorder="1" applyAlignment="1">
      <alignment horizontal="center" vertical="center"/>
    </xf>
    <xf numFmtId="0" fontId="6" fillId="6" borderId="17" xfId="4" applyNumberFormat="1" applyFont="1" applyFill="1" applyBorder="1" applyAlignment="1">
      <alignment horizontal="left" vertical="center" wrapText="1"/>
    </xf>
    <xf numFmtId="41" fontId="6" fillId="6" borderId="17" xfId="2" applyFont="1" applyFill="1" applyBorder="1" applyAlignment="1">
      <alignment horizontal="right" vertical="center"/>
    </xf>
    <xf numFmtId="9" fontId="6" fillId="6" borderId="17" xfId="3" applyFont="1" applyFill="1" applyBorder="1" applyAlignment="1">
      <alignment horizontal="center" vertical="center"/>
    </xf>
    <xf numFmtId="0" fontId="6" fillId="6" borderId="17" xfId="4" applyFont="1" applyFill="1" applyBorder="1" applyAlignment="1">
      <alignment horizontal="center" vertical="center"/>
    </xf>
    <xf numFmtId="0" fontId="6" fillId="7" borderId="17" xfId="4" applyNumberFormat="1" applyFont="1" applyFill="1" applyBorder="1" applyAlignment="1">
      <alignment horizontal="center" vertical="center"/>
    </xf>
    <xf numFmtId="49" fontId="6" fillId="7" borderId="17" xfId="4" applyNumberFormat="1" applyFont="1" applyFill="1" applyBorder="1" applyAlignment="1">
      <alignment horizontal="center" vertical="center"/>
    </xf>
    <xf numFmtId="49" fontId="8" fillId="7" borderId="17" xfId="4" applyNumberFormat="1" applyFont="1" applyFill="1" applyBorder="1" applyAlignment="1">
      <alignment horizontal="center" vertical="center"/>
    </xf>
    <xf numFmtId="0" fontId="6" fillId="7" borderId="17" xfId="4" applyNumberFormat="1" applyFont="1" applyFill="1" applyBorder="1" applyAlignment="1">
      <alignment horizontal="left" vertical="center" wrapText="1"/>
    </xf>
    <xf numFmtId="41" fontId="6" fillId="7" borderId="17" xfId="2" applyFont="1" applyFill="1" applyBorder="1" applyAlignment="1">
      <alignment horizontal="right" vertical="center"/>
    </xf>
    <xf numFmtId="9" fontId="6" fillId="7" borderId="17" xfId="3" applyFont="1" applyFill="1" applyBorder="1" applyAlignment="1">
      <alignment horizontal="center" vertical="center"/>
    </xf>
    <xf numFmtId="0" fontId="6" fillId="7" borderId="17" xfId="4" applyFont="1" applyFill="1" applyBorder="1" applyAlignment="1">
      <alignment horizontal="center" vertical="center"/>
    </xf>
    <xf numFmtId="49" fontId="6" fillId="0" borderId="17" xfId="4" applyNumberFormat="1" applyFont="1" applyBorder="1" applyAlignment="1">
      <alignment horizontal="center" vertical="center"/>
    </xf>
    <xf numFmtId="49" fontId="6" fillId="0" borderId="17" xfId="4" applyNumberFormat="1" applyFont="1" applyFill="1" applyBorder="1" applyAlignment="1">
      <alignment horizontal="center" vertical="center"/>
    </xf>
    <xf numFmtId="49" fontId="8" fillId="0" borderId="17" xfId="4" applyNumberFormat="1" applyFont="1" applyBorder="1" applyAlignment="1">
      <alignment horizontal="center" vertical="center"/>
    </xf>
    <xf numFmtId="0" fontId="6" fillId="0" borderId="17" xfId="4" applyNumberFormat="1" applyFont="1" applyBorder="1" applyAlignment="1">
      <alignment horizontal="left" vertical="center" wrapText="1"/>
    </xf>
    <xf numFmtId="41" fontId="6" fillId="0" borderId="17" xfId="2" applyFont="1" applyBorder="1" applyAlignment="1">
      <alignment horizontal="right" vertical="center"/>
    </xf>
    <xf numFmtId="9" fontId="6" fillId="0" borderId="17" xfId="3" applyFont="1" applyBorder="1" applyAlignment="1">
      <alignment horizontal="center" vertical="center"/>
    </xf>
    <xf numFmtId="0" fontId="6" fillId="0" borderId="17" xfId="4" applyNumberFormat="1" applyFont="1" applyBorder="1" applyAlignment="1">
      <alignment horizontal="center" vertical="center" wrapText="1"/>
    </xf>
    <xf numFmtId="0" fontId="6" fillId="0" borderId="17" xfId="4" applyFont="1" applyBorder="1" applyAlignment="1">
      <alignment horizontal="center" vertical="center"/>
    </xf>
    <xf numFmtId="0" fontId="2" fillId="0" borderId="0" xfId="0" applyFont="1"/>
    <xf numFmtId="49" fontId="8" fillId="0" borderId="17" xfId="4" applyNumberFormat="1" applyFont="1" applyFill="1" applyBorder="1" applyAlignment="1">
      <alignment horizontal="center" vertical="center"/>
    </xf>
    <xf numFmtId="0" fontId="8" fillId="0" borderId="17" xfId="4" applyNumberFormat="1" applyFont="1" applyBorder="1" applyAlignment="1">
      <alignment horizontal="left" vertical="center" wrapText="1"/>
    </xf>
    <xf numFmtId="41" fontId="8" fillId="0" borderId="17" xfId="2" applyFont="1" applyBorder="1" applyAlignment="1">
      <alignment horizontal="right" vertical="center"/>
    </xf>
    <xf numFmtId="41" fontId="8" fillId="0" borderId="17" xfId="2" applyFont="1" applyFill="1" applyBorder="1" applyAlignment="1">
      <alignment horizontal="right" vertical="center"/>
    </xf>
    <xf numFmtId="9" fontId="8" fillId="0" borderId="17" xfId="3" applyFont="1" applyBorder="1" applyAlignment="1">
      <alignment horizontal="center" vertical="center"/>
    </xf>
    <xf numFmtId="0" fontId="8" fillId="0" borderId="17" xfId="4" applyNumberFormat="1" applyFont="1" applyBorder="1" applyAlignment="1">
      <alignment horizontal="center" vertical="center"/>
    </xf>
    <xf numFmtId="0" fontId="8" fillId="0" borderId="17" xfId="4" applyFont="1" applyBorder="1" applyAlignment="1">
      <alignment horizontal="center" vertical="center"/>
    </xf>
    <xf numFmtId="49" fontId="8" fillId="0" borderId="0" xfId="4" applyNumberFormat="1" applyFont="1" applyFill="1" applyBorder="1" applyAlignment="1">
      <alignment horizontal="center" vertical="center"/>
    </xf>
    <xf numFmtId="164" fontId="0" fillId="0" borderId="0" xfId="0" applyNumberFormat="1" applyFont="1"/>
    <xf numFmtId="0" fontId="0" fillId="0" borderId="0" xfId="0" applyFont="1"/>
    <xf numFmtId="0" fontId="6" fillId="0" borderId="17" xfId="4" applyNumberFormat="1" applyFont="1" applyFill="1" applyBorder="1" applyAlignment="1">
      <alignment horizontal="left" vertical="center" wrapText="1"/>
    </xf>
    <xf numFmtId="41" fontId="6" fillId="0" borderId="17" xfId="2" applyFont="1" applyFill="1" applyBorder="1" applyAlignment="1">
      <alignment horizontal="right" vertical="center"/>
    </xf>
    <xf numFmtId="9" fontId="6" fillId="0" borderId="17" xfId="3" applyFont="1" applyFill="1" applyBorder="1" applyAlignment="1">
      <alignment horizontal="center" vertical="center"/>
    </xf>
    <xf numFmtId="0" fontId="8" fillId="0" borderId="17" xfId="4" applyNumberFormat="1" applyFont="1" applyFill="1" applyBorder="1" applyAlignment="1">
      <alignment horizontal="left" vertical="center" wrapText="1"/>
    </xf>
    <xf numFmtId="9" fontId="8" fillId="0" borderId="17" xfId="3" applyFont="1" applyFill="1" applyBorder="1" applyAlignment="1">
      <alignment horizontal="center" vertical="center"/>
    </xf>
    <xf numFmtId="165" fontId="10" fillId="0" borderId="0" xfId="5" applyNumberFormat="1" applyFont="1" applyAlignment="1">
      <alignment horizontal="right" vertical="center"/>
    </xf>
    <xf numFmtId="0" fontId="6" fillId="0" borderId="17" xfId="4" applyNumberFormat="1" applyFont="1" applyBorder="1" applyAlignment="1">
      <alignment horizontal="center" vertical="center"/>
    </xf>
    <xf numFmtId="3" fontId="0" fillId="0" borderId="0" xfId="0" applyNumberFormat="1" applyFont="1"/>
    <xf numFmtId="166" fontId="1" fillId="0" borderId="0" xfId="2" applyNumberFormat="1" applyFont="1"/>
    <xf numFmtId="49" fontId="8" fillId="0" borderId="17" xfId="4" applyNumberFormat="1" applyFont="1" applyBorder="1" applyAlignment="1">
      <alignment horizontal="center" vertical="center" wrapText="1"/>
    </xf>
    <xf numFmtId="4" fontId="0" fillId="0" borderId="0" xfId="0" applyNumberFormat="1"/>
    <xf numFmtId="164" fontId="2" fillId="0" borderId="0" xfId="0" applyNumberFormat="1" applyFont="1"/>
    <xf numFmtId="0" fontId="8" fillId="0" borderId="17" xfId="4" applyNumberFormat="1" applyFont="1" applyFill="1" applyBorder="1" applyAlignment="1">
      <alignment horizontal="center" vertical="center"/>
    </xf>
    <xf numFmtId="0" fontId="0" fillId="0" borderId="0" xfId="0" applyFill="1"/>
    <xf numFmtId="41" fontId="11" fillId="0" borderId="19" xfId="2" applyFont="1" applyBorder="1"/>
    <xf numFmtId="0" fontId="6" fillId="3" borderId="17" xfId="4" applyNumberFormat="1" applyFont="1" applyFill="1" applyBorder="1" applyAlignment="1">
      <alignment horizontal="left" vertical="center" wrapText="1"/>
    </xf>
    <xf numFmtId="43" fontId="6" fillId="0" borderId="17" xfId="1" applyFont="1" applyBorder="1" applyAlignment="1">
      <alignment horizontal="right" vertical="center"/>
    </xf>
    <xf numFmtId="0" fontId="8" fillId="3" borderId="17" xfId="4" applyNumberFormat="1" applyFont="1" applyFill="1" applyBorder="1" applyAlignment="1">
      <alignment horizontal="left" vertical="center" wrapText="1"/>
    </xf>
    <xf numFmtId="43" fontId="0" fillId="0" borderId="0" xfId="0" applyNumberFormat="1"/>
    <xf numFmtId="0" fontId="8" fillId="0" borderId="17" xfId="4" applyNumberFormat="1" applyFont="1" applyBorder="1" applyAlignment="1">
      <alignment horizontal="center" vertical="center" wrapText="1"/>
    </xf>
    <xf numFmtId="49" fontId="6" fillId="3" borderId="17" xfId="4" applyNumberFormat="1" applyFont="1" applyFill="1" applyBorder="1" applyAlignment="1">
      <alignment horizontal="center" vertical="center"/>
    </xf>
    <xf numFmtId="49" fontId="8" fillId="3" borderId="17" xfId="4" applyNumberFormat="1" applyFont="1" applyFill="1" applyBorder="1" applyAlignment="1">
      <alignment horizontal="center" vertical="center"/>
    </xf>
    <xf numFmtId="41" fontId="6" fillId="0" borderId="17" xfId="2" applyFont="1" applyBorder="1" applyAlignment="1">
      <alignment horizontal="left" vertical="center"/>
    </xf>
    <xf numFmtId="41" fontId="8" fillId="0" borderId="17" xfId="2" applyFont="1" applyBorder="1" applyAlignment="1">
      <alignment horizontal="left" vertical="center"/>
    </xf>
    <xf numFmtId="41" fontId="6" fillId="7" borderId="17" xfId="2" applyFont="1" applyFill="1" applyBorder="1" applyAlignment="1">
      <alignment horizontal="left" vertical="center"/>
    </xf>
    <xf numFmtId="49" fontId="6" fillId="6" borderId="17" xfId="4" applyNumberFormat="1" applyFont="1" applyFill="1" applyBorder="1" applyAlignment="1">
      <alignment horizontal="left" vertical="center" wrapText="1"/>
    </xf>
    <xf numFmtId="41" fontId="6" fillId="6" borderId="17" xfId="2" applyFont="1" applyFill="1" applyBorder="1" applyAlignment="1">
      <alignment horizontal="center" vertical="center"/>
    </xf>
    <xf numFmtId="41" fontId="8" fillId="0" borderId="17" xfId="2" applyFont="1" applyFill="1" applyBorder="1" applyAlignment="1">
      <alignment horizontal="left" vertical="center"/>
    </xf>
    <xf numFmtId="0" fontId="8" fillId="0" borderId="17" xfId="4" applyFont="1" applyFill="1" applyBorder="1" applyAlignment="1">
      <alignment horizontal="center" vertical="center"/>
    </xf>
    <xf numFmtId="0" fontId="0" fillId="0" borderId="0" xfId="0" applyFont="1" applyFill="1"/>
    <xf numFmtId="41" fontId="6" fillId="0" borderId="17" xfId="2" applyFont="1" applyFill="1" applyBorder="1" applyAlignment="1">
      <alignment horizontal="left" vertical="center"/>
    </xf>
    <xf numFmtId="0" fontId="2" fillId="0" borderId="0" xfId="0" applyFont="1" applyFill="1"/>
    <xf numFmtId="41" fontId="6" fillId="6" borderId="17" xfId="2" applyFont="1" applyFill="1" applyBorder="1" applyAlignment="1">
      <alignment horizontal="left" vertical="center"/>
    </xf>
    <xf numFmtId="0" fontId="6" fillId="0" borderId="0" xfId="4" applyNumberFormat="1" applyFont="1" applyFill="1" applyBorder="1" applyAlignment="1">
      <alignment horizontal="left" vertical="center"/>
    </xf>
    <xf numFmtId="49" fontId="6" fillId="0" borderId="20" xfId="4" applyNumberFormat="1" applyFont="1" applyFill="1" applyBorder="1" applyAlignment="1">
      <alignment horizontal="center" vertical="center"/>
    </xf>
    <xf numFmtId="0" fontId="6" fillId="0" borderId="17" xfId="4" applyNumberFormat="1" applyFont="1" applyFill="1" applyBorder="1" applyAlignment="1">
      <alignment horizontal="left" vertical="center"/>
    </xf>
    <xf numFmtId="49" fontId="6" fillId="6" borderId="17" xfId="4" applyNumberFormat="1" applyFont="1" applyFill="1" applyBorder="1" applyAlignment="1">
      <alignment horizontal="center" vertical="center" wrapText="1"/>
    </xf>
    <xf numFmtId="9" fontId="1" fillId="0" borderId="0" xfId="3" applyFont="1" applyAlignment="1">
      <alignment horizontal="center"/>
    </xf>
    <xf numFmtId="0" fontId="6" fillId="0" borderId="17" xfId="4" applyFont="1" applyBorder="1" applyAlignment="1">
      <alignment horizontal="center" vertical="center" wrapText="1"/>
    </xf>
    <xf numFmtId="0" fontId="3" fillId="2" borderId="1" xfId="4" applyFill="1" applyBorder="1" applyAlignment="1">
      <alignment horizontal="center"/>
    </xf>
    <xf numFmtId="0" fontId="3" fillId="2" borderId="2" xfId="4" applyFill="1" applyBorder="1" applyAlignment="1">
      <alignment horizontal="center"/>
    </xf>
    <xf numFmtId="0" fontId="1" fillId="2" borderId="2" xfId="4" applyFont="1" applyFill="1" applyBorder="1" applyAlignment="1">
      <alignment horizontal="center"/>
    </xf>
    <xf numFmtId="0" fontId="3" fillId="2" borderId="3" xfId="4" applyFill="1" applyBorder="1" applyAlignment="1">
      <alignment horizontal="center"/>
    </xf>
    <xf numFmtId="0" fontId="4" fillId="0" borderId="4" xfId="4" applyFont="1" applyBorder="1" applyAlignment="1" applyProtection="1">
      <alignment horizontal="center"/>
    </xf>
    <xf numFmtId="0" fontId="4" fillId="0" borderId="5" xfId="4" applyFont="1" applyBorder="1" applyAlignment="1" applyProtection="1">
      <alignment horizontal="center"/>
    </xf>
    <xf numFmtId="0" fontId="3" fillId="0" borderId="5" xfId="4" applyFont="1" applyBorder="1" applyAlignment="1" applyProtection="1">
      <alignment horizontal="center"/>
    </xf>
    <xf numFmtId="0" fontId="4" fillId="0" borderId="6" xfId="4" applyFont="1" applyBorder="1" applyAlignment="1" applyProtection="1">
      <alignment horizontal="center"/>
    </xf>
    <xf numFmtId="0" fontId="4" fillId="0" borderId="7" xfId="4" applyFont="1" applyBorder="1" applyAlignment="1" applyProtection="1">
      <alignment horizontal="center"/>
    </xf>
    <xf numFmtId="0" fontId="4" fillId="0" borderId="0" xfId="4" applyFont="1" applyBorder="1" applyAlignment="1" applyProtection="1">
      <alignment horizontal="center"/>
    </xf>
    <xf numFmtId="0" fontId="3" fillId="0" borderId="0" xfId="4" applyFont="1" applyBorder="1" applyAlignment="1" applyProtection="1">
      <alignment horizontal="center"/>
    </xf>
    <xf numFmtId="0" fontId="4" fillId="0" borderId="8" xfId="4" applyFont="1" applyBorder="1" applyAlignment="1" applyProtection="1">
      <alignment horizontal="center"/>
    </xf>
    <xf numFmtId="0" fontId="4" fillId="0" borderId="9" xfId="4" applyFont="1" applyBorder="1" applyAlignment="1" applyProtection="1">
      <alignment horizontal="center"/>
    </xf>
    <xf numFmtId="0" fontId="4" fillId="0" borderId="10" xfId="4" applyFont="1" applyBorder="1" applyAlignment="1" applyProtection="1">
      <alignment horizontal="center"/>
    </xf>
    <xf numFmtId="0" fontId="3" fillId="0" borderId="10" xfId="4" applyFont="1" applyBorder="1" applyAlignment="1" applyProtection="1">
      <alignment horizontal="center"/>
    </xf>
    <xf numFmtId="0" fontId="4" fillId="0" borderId="11" xfId="4" applyFont="1" applyBorder="1" applyAlignment="1" applyProtection="1">
      <alignment horizontal="center"/>
    </xf>
    <xf numFmtId="0" fontId="5" fillId="0" borderId="12" xfId="0" applyFont="1" applyBorder="1" applyAlignment="1">
      <alignment horizontal="center"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49" fontId="6" fillId="0" borderId="14" xfId="4" applyNumberFormat="1" applyFont="1" applyBorder="1" applyAlignment="1">
      <alignment horizontal="center" vertical="center" wrapText="1"/>
    </xf>
    <xf numFmtId="49" fontId="6" fillId="0" borderId="17" xfId="4" applyNumberFormat="1" applyFont="1" applyBorder="1" applyAlignment="1">
      <alignment horizontal="center" vertical="center" wrapText="1"/>
    </xf>
    <xf numFmtId="49" fontId="7" fillId="0" borderId="14" xfId="4" applyNumberFormat="1" applyFont="1" applyBorder="1" applyAlignment="1">
      <alignment horizontal="center" vertical="center" wrapText="1"/>
    </xf>
    <xf numFmtId="49" fontId="6" fillId="0" borderId="15" xfId="4" applyNumberFormat="1" applyFont="1" applyBorder="1" applyAlignment="1">
      <alignment horizontal="center" vertical="center" wrapText="1"/>
    </xf>
    <xf numFmtId="49" fontId="6" fillId="0" borderId="12" xfId="4" applyNumberFormat="1" applyFont="1" applyBorder="1" applyAlignment="1">
      <alignment horizontal="center" vertical="center" wrapText="1"/>
    </xf>
    <xf numFmtId="49" fontId="6" fillId="0" borderId="13" xfId="4" applyNumberFormat="1" applyFont="1" applyBorder="1" applyAlignment="1">
      <alignment horizontal="center" vertical="center" wrapText="1"/>
    </xf>
    <xf numFmtId="49" fontId="6" fillId="3" borderId="16" xfId="4" applyNumberFormat="1" applyFont="1" applyFill="1" applyBorder="1" applyAlignment="1">
      <alignment horizontal="center" vertical="center" wrapText="1"/>
    </xf>
    <xf numFmtId="49" fontId="6" fillId="3" borderId="14" xfId="4" applyNumberFormat="1" applyFont="1" applyFill="1" applyBorder="1" applyAlignment="1">
      <alignment horizontal="center" vertical="center" wrapText="1"/>
    </xf>
    <xf numFmtId="49" fontId="6" fillId="0" borderId="16" xfId="4" applyNumberFormat="1" applyFont="1" applyBorder="1" applyAlignment="1">
      <alignment horizontal="center" vertical="center" wrapText="1"/>
    </xf>
    <xf numFmtId="49" fontId="6" fillId="0" borderId="17" xfId="4" applyNumberFormat="1" applyFont="1" applyBorder="1" applyAlignment="1">
      <alignment horizontal="center" vertical="center"/>
    </xf>
  </cellXfs>
  <cellStyles count="6">
    <cellStyle name="Millares" xfId="1" builtinId="3"/>
    <cellStyle name="Millares [0]" xfId="2" builtinId="6"/>
    <cellStyle name="Normal" xfId="0" builtinId="0"/>
    <cellStyle name="Normal 2" xfId="4"/>
    <cellStyle name="Normal 3" xfId="5"/>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1</xdr:col>
      <xdr:colOff>571500</xdr:colOff>
      <xdr:row>0</xdr:row>
      <xdr:rowOff>1752600</xdr:rowOff>
    </xdr:to>
    <xdr:pic>
      <xdr:nvPicPr>
        <xdr:cNvPr id="2" name="1 Imagen" descr="ESCUDO-transp-lema-blanco.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104775"/>
          <a:ext cx="111442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650875</xdr:colOff>
      <xdr:row>0</xdr:row>
      <xdr:rowOff>381000</xdr:rowOff>
    </xdr:from>
    <xdr:to>
      <xdr:col>4</xdr:col>
      <xdr:colOff>59542</xdr:colOff>
      <xdr:row>0</xdr:row>
      <xdr:rowOff>1392311</xdr:rowOff>
    </xdr:to>
    <xdr:sp macro="" textlink="">
      <xdr:nvSpPr>
        <xdr:cNvPr id="3" name="5 CuadroTexto"/>
        <xdr:cNvSpPr txBox="1"/>
      </xdr:nvSpPr>
      <xdr:spPr bwMode="auto">
        <a:xfrm>
          <a:off x="1317625" y="381000"/>
          <a:ext cx="2409042" cy="10113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SINA%20-%20PAI%202020-2023%20Corpocaldas%20-%20MA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Anexo 1 Matriz Inf Gestión"/>
      <sheetName val="Hoja1"/>
      <sheetName val="Anexo 2 Protocolo Inf Gestión"/>
      <sheetName val="Informe Ingresos"/>
      <sheetName val="PROTOCOLO INGRESOS"/>
      <sheetName val="informe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la Orinoquia – CORPORINOQUIA</v>
          </cell>
        </row>
        <row r="29">
          <cell r="H29" t="str">
            <v>Corporación para el Desarrollo Sostenible del Urabá – CORPOURABA</v>
          </cell>
        </row>
        <row r="30">
          <cell r="H30" t="str">
            <v>Corporación Autónoma Regional del Tolima – CORTOLIMA</v>
          </cell>
        </row>
        <row r="31">
          <cell r="H31" t="str">
            <v>Corporación Autónoma Regional del Atlántico – CRA</v>
          </cell>
        </row>
        <row r="32">
          <cell r="H32" t="str">
            <v>Corporación Autónoma Regional del Cauca – CRC</v>
          </cell>
        </row>
        <row r="33">
          <cell r="H33" t="str">
            <v>Corporación Autónoma Regional del Quindío – CRQ</v>
          </cell>
        </row>
        <row r="34">
          <cell r="H34" t="str">
            <v>Corporación Autónoma Regional del Sur de Bolívar – CSB</v>
          </cell>
        </row>
        <row r="35">
          <cell r="H35" t="str">
            <v>Corporación Autónoma Regional del Valle del Cauca – CVC</v>
          </cell>
        </row>
        <row r="36">
          <cell r="H36" t="str">
            <v>Corporación Autónoma Regional de los Valles del Sinú y del San Jorge – CVS</v>
          </cell>
        </row>
        <row r="38">
          <cell r="H38" t="str">
            <v>2016-I</v>
          </cell>
        </row>
        <row r="39">
          <cell r="H39" t="str">
            <v>2016-II</v>
          </cell>
        </row>
        <row r="40">
          <cell r="H40" t="str">
            <v>2017-I</v>
          </cell>
        </row>
        <row r="41">
          <cell r="H41" t="str">
            <v>2017-II</v>
          </cell>
        </row>
        <row r="42">
          <cell r="H42" t="str">
            <v>2018-I</v>
          </cell>
        </row>
        <row r="43">
          <cell r="H43" t="str">
            <v>2018-II</v>
          </cell>
        </row>
        <row r="44">
          <cell r="H44" t="str">
            <v>2019-I</v>
          </cell>
        </row>
        <row r="45">
          <cell r="H45" t="str">
            <v>2019-II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33">
          <cell r="D33" t="str">
            <v>SI APLICA</v>
          </cell>
          <cell r="F33" t="str">
            <v>SI SE REPORTA</v>
          </cell>
        </row>
        <row r="34">
          <cell r="D34" t="str">
            <v>NO APLICA</v>
          </cell>
          <cell r="F34" t="str">
            <v>NO SE REPORTA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323"/>
  <sheetViews>
    <sheetView tabSelected="1" zoomScale="80" zoomScaleNormal="80" zoomScaleSheetLayoutView="100" workbookViewId="0">
      <pane ySplit="6" topLeftCell="A30" activePane="bottomLeft" state="frozen"/>
      <selection pane="bottomLeft" activeCell="A7" sqref="A7"/>
    </sheetView>
  </sheetViews>
  <sheetFormatPr baseColWidth="10" defaultRowHeight="36" customHeight="1" x14ac:dyDescent="0.25"/>
  <cols>
    <col min="1" max="1" width="10" customWidth="1"/>
    <col min="2" max="2" width="14.7109375" customWidth="1"/>
    <col min="3" max="3" width="14.140625" customWidth="1"/>
    <col min="4" max="4" width="16.140625" customWidth="1"/>
    <col min="6" max="9" width="11.42578125" style="56"/>
    <col min="10" max="10" width="64.140625" customWidth="1"/>
    <col min="11" max="11" width="23.140625" bestFit="1" customWidth="1"/>
    <col min="12" max="12" width="21.7109375" bestFit="1" customWidth="1"/>
    <col min="13" max="13" width="17.28515625" customWidth="1"/>
    <col min="14" max="14" width="22.28515625" bestFit="1" customWidth="1"/>
    <col min="15" max="15" width="25.7109375" bestFit="1" customWidth="1"/>
    <col min="16" max="16" width="21" bestFit="1" customWidth="1"/>
    <col min="17" max="18" width="18.85546875" customWidth="1"/>
    <col min="19" max="19" width="21.7109375" customWidth="1"/>
    <col min="20" max="20" width="21.42578125" bestFit="1" customWidth="1"/>
    <col min="21" max="21" width="17.140625" bestFit="1" customWidth="1"/>
    <col min="22" max="22" width="26.85546875" customWidth="1"/>
    <col min="23" max="23" width="19.42578125" style="1" hidden="1" customWidth="1"/>
    <col min="24" max="24" width="15.140625" hidden="1" customWidth="1"/>
    <col min="25" max="25" width="0" hidden="1" customWidth="1"/>
    <col min="26" max="26" width="16" bestFit="1" customWidth="1"/>
    <col min="27" max="27" width="15.7109375" bestFit="1" customWidth="1"/>
    <col min="28" max="28" width="16.28515625" bestFit="1" customWidth="1"/>
  </cols>
  <sheetData>
    <row r="1" spans="1:28" ht="109.5" customHeight="1" thickBot="1" x14ac:dyDescent="0.3">
      <c r="A1" s="96"/>
      <c r="B1" s="97"/>
      <c r="C1" s="97"/>
      <c r="D1" s="97"/>
      <c r="E1" s="97"/>
      <c r="F1" s="98"/>
      <c r="G1" s="98"/>
      <c r="H1" s="98"/>
      <c r="I1" s="97"/>
      <c r="J1" s="97"/>
      <c r="K1" s="97"/>
      <c r="L1" s="97"/>
      <c r="M1" s="97"/>
      <c r="N1" s="97"/>
      <c r="O1" s="97"/>
      <c r="P1" s="97"/>
      <c r="Q1" s="97"/>
      <c r="R1" s="97"/>
      <c r="S1" s="97"/>
      <c r="T1" s="97"/>
      <c r="U1" s="97"/>
      <c r="V1" s="99"/>
    </row>
    <row r="2" spans="1:28" ht="26.25" customHeight="1" x14ac:dyDescent="0.25">
      <c r="A2" s="100" t="s">
        <v>0</v>
      </c>
      <c r="B2" s="101"/>
      <c r="C2" s="101"/>
      <c r="D2" s="101"/>
      <c r="E2" s="101"/>
      <c r="F2" s="102"/>
      <c r="G2" s="102"/>
      <c r="H2" s="102"/>
      <c r="I2" s="101"/>
      <c r="J2" s="101"/>
      <c r="K2" s="101"/>
      <c r="L2" s="101"/>
      <c r="M2" s="101"/>
      <c r="N2" s="101"/>
      <c r="O2" s="101"/>
      <c r="P2" s="101"/>
      <c r="Q2" s="101"/>
      <c r="R2" s="101"/>
      <c r="S2" s="101"/>
      <c r="T2" s="101"/>
      <c r="U2" s="101"/>
      <c r="V2" s="103"/>
    </row>
    <row r="3" spans="1:28" ht="26.25" customHeight="1" x14ac:dyDescent="0.25">
      <c r="A3" s="104" t="s">
        <v>1</v>
      </c>
      <c r="B3" s="105"/>
      <c r="C3" s="105"/>
      <c r="D3" s="105"/>
      <c r="E3" s="105"/>
      <c r="F3" s="106"/>
      <c r="G3" s="106"/>
      <c r="H3" s="106"/>
      <c r="I3" s="105"/>
      <c r="J3" s="105"/>
      <c r="K3" s="105"/>
      <c r="L3" s="105"/>
      <c r="M3" s="105"/>
      <c r="N3" s="105"/>
      <c r="O3" s="105"/>
      <c r="P3" s="105"/>
      <c r="Q3" s="105"/>
      <c r="R3" s="105"/>
      <c r="S3" s="105"/>
      <c r="T3" s="105"/>
      <c r="U3" s="105"/>
      <c r="V3" s="107"/>
    </row>
    <row r="4" spans="1:28" ht="26.25" customHeight="1" thickBot="1" x14ac:dyDescent="0.3">
      <c r="A4" s="108" t="s">
        <v>2</v>
      </c>
      <c r="B4" s="109"/>
      <c r="C4" s="109"/>
      <c r="D4" s="109"/>
      <c r="E4" s="109"/>
      <c r="F4" s="110"/>
      <c r="G4" s="110"/>
      <c r="H4" s="110"/>
      <c r="I4" s="109"/>
      <c r="J4" s="109"/>
      <c r="K4" s="109"/>
      <c r="L4" s="109"/>
      <c r="M4" s="109"/>
      <c r="N4" s="109"/>
      <c r="O4" s="109"/>
      <c r="P4" s="109"/>
      <c r="Q4" s="109"/>
      <c r="R4" s="109"/>
      <c r="S4" s="109"/>
      <c r="T4" s="109"/>
      <c r="U4" s="109"/>
      <c r="V4" s="111"/>
    </row>
    <row r="5" spans="1:28" ht="36" customHeight="1" thickTop="1" thickBot="1" x14ac:dyDescent="0.3">
      <c r="A5" s="112" t="s">
        <v>3</v>
      </c>
      <c r="B5" s="113"/>
      <c r="C5" s="113"/>
      <c r="D5" s="113"/>
      <c r="E5" s="113"/>
      <c r="F5" s="113"/>
      <c r="G5" s="113"/>
      <c r="H5" s="113"/>
      <c r="I5" s="114"/>
      <c r="J5" s="115" t="s">
        <v>4</v>
      </c>
      <c r="K5" s="115" t="s">
        <v>5</v>
      </c>
      <c r="L5" s="117" t="s">
        <v>6</v>
      </c>
      <c r="M5" s="117"/>
      <c r="N5" s="115" t="s">
        <v>7</v>
      </c>
      <c r="O5" s="118" t="s">
        <v>8</v>
      </c>
      <c r="P5" s="119"/>
      <c r="Q5" s="119"/>
      <c r="R5" s="120"/>
      <c r="S5" s="121" t="s">
        <v>9</v>
      </c>
      <c r="T5" s="115" t="s">
        <v>10</v>
      </c>
      <c r="U5" s="123" t="s">
        <v>11</v>
      </c>
      <c r="V5" s="115" t="s">
        <v>12</v>
      </c>
      <c r="W5" s="124" t="s">
        <v>13</v>
      </c>
      <c r="X5" s="95" t="s">
        <v>14</v>
      </c>
    </row>
    <row r="6" spans="1:28" s="8" customFormat="1" ht="36" customHeight="1" thickTop="1" thickBot="1" x14ac:dyDescent="0.3">
      <c r="A6" s="2" t="s">
        <v>15</v>
      </c>
      <c r="B6" s="2" t="s">
        <v>16</v>
      </c>
      <c r="C6" s="3" t="s">
        <v>17</v>
      </c>
      <c r="D6" s="2" t="s">
        <v>18</v>
      </c>
      <c r="E6" s="2" t="s">
        <v>19</v>
      </c>
      <c r="F6" s="2" t="s">
        <v>20</v>
      </c>
      <c r="G6" s="2" t="s">
        <v>21</v>
      </c>
      <c r="H6" s="2" t="s">
        <v>22</v>
      </c>
      <c r="I6" s="4" t="s">
        <v>23</v>
      </c>
      <c r="J6" s="116"/>
      <c r="K6" s="116"/>
      <c r="L6" s="5" t="s">
        <v>24</v>
      </c>
      <c r="M6" s="6" t="s">
        <v>25</v>
      </c>
      <c r="N6" s="116"/>
      <c r="O6" s="7" t="s">
        <v>26</v>
      </c>
      <c r="P6" s="5" t="s">
        <v>27</v>
      </c>
      <c r="Q6" s="7" t="s">
        <v>28</v>
      </c>
      <c r="R6" s="7" t="s">
        <v>29</v>
      </c>
      <c r="S6" s="122"/>
      <c r="T6" s="116"/>
      <c r="U6" s="115"/>
      <c r="V6" s="116"/>
      <c r="W6" s="124"/>
      <c r="X6" s="95"/>
    </row>
    <row r="7" spans="1:28" ht="22.5" customHeight="1" thickTop="1" thickBot="1" x14ac:dyDescent="0.3">
      <c r="A7" s="9" t="s">
        <v>30</v>
      </c>
      <c r="B7" s="9"/>
      <c r="C7" s="9"/>
      <c r="D7" s="9"/>
      <c r="E7" s="9"/>
      <c r="F7" s="10"/>
      <c r="G7" s="10"/>
      <c r="H7" s="10"/>
      <c r="I7" s="11"/>
      <c r="J7" s="12" t="s">
        <v>31</v>
      </c>
      <c r="K7" s="13">
        <f>+K8+K142</f>
        <v>47750486108</v>
      </c>
      <c r="L7" s="13">
        <f>+L8+L142</f>
        <v>7925917625.1799984</v>
      </c>
      <c r="M7" s="13">
        <f>+M8+M142</f>
        <v>0</v>
      </c>
      <c r="N7" s="13">
        <f t="shared" ref="N7:N70" si="0">K7+L7-M7</f>
        <v>55676403733.18</v>
      </c>
      <c r="O7" s="13">
        <f t="shared" ref="O7:T7" si="1">+O8+O142</f>
        <v>13073345936</v>
      </c>
      <c r="P7" s="13">
        <f t="shared" si="1"/>
        <v>36011857797.18</v>
      </c>
      <c r="Q7" s="13">
        <f t="shared" si="1"/>
        <v>1576200000</v>
      </c>
      <c r="R7" s="13">
        <f t="shared" si="1"/>
        <v>5015000000</v>
      </c>
      <c r="S7" s="13">
        <f t="shared" si="1"/>
        <v>41706285954.959999</v>
      </c>
      <c r="T7" s="13">
        <f t="shared" si="1"/>
        <v>32629335716.099998</v>
      </c>
      <c r="U7" s="14">
        <f>T7/S7</f>
        <v>0.78236013993999609</v>
      </c>
      <c r="V7" s="9"/>
      <c r="W7" s="9" t="s">
        <v>32</v>
      </c>
      <c r="X7" s="9" t="s">
        <v>33</v>
      </c>
      <c r="Y7" s="15" t="s">
        <v>33</v>
      </c>
      <c r="Z7" s="16"/>
      <c r="AA7" s="16"/>
      <c r="AB7" s="16"/>
    </row>
    <row r="8" spans="1:28" ht="22.5" customHeight="1" thickTop="1" thickBot="1" x14ac:dyDescent="0.3">
      <c r="A8" s="17">
        <v>1</v>
      </c>
      <c r="B8" s="18" t="s">
        <v>34</v>
      </c>
      <c r="C8" s="18"/>
      <c r="D8" s="18"/>
      <c r="E8" s="18"/>
      <c r="F8" s="19"/>
      <c r="G8" s="19"/>
      <c r="H8" s="19"/>
      <c r="I8" s="19"/>
      <c r="J8" s="20" t="s">
        <v>35</v>
      </c>
      <c r="K8" s="21">
        <f>+K9+K17</f>
        <v>46793222000</v>
      </c>
      <c r="L8" s="21">
        <f>+L9+L17</f>
        <v>0</v>
      </c>
      <c r="M8" s="21">
        <f>+M9+M17</f>
        <v>0</v>
      </c>
      <c r="N8" s="21">
        <f t="shared" si="0"/>
        <v>46793222000</v>
      </c>
      <c r="O8" s="21">
        <f t="shared" ref="O8:T8" si="2">+O9+O17</f>
        <v>12620711149</v>
      </c>
      <c r="P8" s="21">
        <f t="shared" si="2"/>
        <v>27581310851</v>
      </c>
      <c r="Q8" s="21">
        <f t="shared" si="2"/>
        <v>1576200000</v>
      </c>
      <c r="R8" s="21">
        <f t="shared" si="2"/>
        <v>5015000000</v>
      </c>
      <c r="S8" s="21">
        <f t="shared" si="2"/>
        <v>40641805158.959999</v>
      </c>
      <c r="T8" s="21">
        <f t="shared" si="2"/>
        <v>24261912543.349998</v>
      </c>
      <c r="U8" s="22">
        <f t="shared" ref="U8:U71" si="3">T8/S8</f>
        <v>0.5969693631583477</v>
      </c>
      <c r="V8" s="17"/>
      <c r="W8" s="23" t="s">
        <v>36</v>
      </c>
      <c r="X8" s="23"/>
      <c r="Y8" s="15" t="s">
        <v>33</v>
      </c>
      <c r="Z8" s="16"/>
      <c r="AA8" s="16"/>
    </row>
    <row r="9" spans="1:28" ht="22.5" customHeight="1" thickTop="1" thickBot="1" x14ac:dyDescent="0.3">
      <c r="A9" s="24">
        <v>1</v>
      </c>
      <c r="B9" s="25" t="s">
        <v>34</v>
      </c>
      <c r="C9" s="25" t="s">
        <v>34</v>
      </c>
      <c r="D9" s="25"/>
      <c r="E9" s="25"/>
      <c r="F9" s="26"/>
      <c r="G9" s="26"/>
      <c r="H9" s="26"/>
      <c r="I9" s="26"/>
      <c r="J9" s="27" t="s">
        <v>37</v>
      </c>
      <c r="K9" s="28">
        <f>+K10</f>
        <v>32641000000</v>
      </c>
      <c r="L9" s="28">
        <f>+L10</f>
        <v>0</v>
      </c>
      <c r="M9" s="28">
        <f>+M10</f>
        <v>0</v>
      </c>
      <c r="N9" s="28">
        <f t="shared" si="0"/>
        <v>32641000000</v>
      </c>
      <c r="O9" s="28">
        <f t="shared" ref="O9:T9" si="4">+O10</f>
        <v>8496189149</v>
      </c>
      <c r="P9" s="28">
        <f t="shared" si="4"/>
        <v>19129810851</v>
      </c>
      <c r="Q9" s="28">
        <f t="shared" si="4"/>
        <v>0</v>
      </c>
      <c r="R9" s="28">
        <f t="shared" si="4"/>
        <v>5015000000</v>
      </c>
      <c r="S9" s="28">
        <f t="shared" si="4"/>
        <v>31527187467.349998</v>
      </c>
      <c r="T9" s="28">
        <f t="shared" si="4"/>
        <v>19155607382.349998</v>
      </c>
      <c r="U9" s="29">
        <f t="shared" si="3"/>
        <v>0.60759011257150086</v>
      </c>
      <c r="V9" s="24"/>
      <c r="W9" s="30" t="s">
        <v>38</v>
      </c>
      <c r="X9" s="30" t="s">
        <v>39</v>
      </c>
      <c r="Y9" s="15" t="s">
        <v>33</v>
      </c>
      <c r="Z9" s="16"/>
      <c r="AA9" s="16"/>
    </row>
    <row r="10" spans="1:28" ht="22.5" customHeight="1" thickTop="1" thickBot="1" x14ac:dyDescent="0.3">
      <c r="A10" s="31" t="s">
        <v>30</v>
      </c>
      <c r="B10" s="32" t="s">
        <v>34</v>
      </c>
      <c r="C10" s="32" t="s">
        <v>34</v>
      </c>
      <c r="D10" s="32" t="s">
        <v>34</v>
      </c>
      <c r="E10" s="32"/>
      <c r="F10" s="33"/>
      <c r="G10" s="33"/>
      <c r="H10" s="33"/>
      <c r="I10" s="33"/>
      <c r="J10" s="34" t="s">
        <v>40</v>
      </c>
      <c r="K10" s="35">
        <f>+K11+K14</f>
        <v>32641000000</v>
      </c>
      <c r="L10" s="35">
        <f>+L11+L14</f>
        <v>0</v>
      </c>
      <c r="M10" s="35">
        <f>+M11+M14</f>
        <v>0</v>
      </c>
      <c r="N10" s="35">
        <f t="shared" si="0"/>
        <v>32641000000</v>
      </c>
      <c r="O10" s="35">
        <f t="shared" ref="O10:T10" si="5">+O11+O14</f>
        <v>8496189149</v>
      </c>
      <c r="P10" s="35">
        <f t="shared" si="5"/>
        <v>19129810851</v>
      </c>
      <c r="Q10" s="35">
        <f t="shared" si="5"/>
        <v>0</v>
      </c>
      <c r="R10" s="35">
        <f t="shared" si="5"/>
        <v>5015000000</v>
      </c>
      <c r="S10" s="35">
        <f t="shared" si="5"/>
        <v>31527187467.349998</v>
      </c>
      <c r="T10" s="35">
        <f t="shared" si="5"/>
        <v>19155607382.349998</v>
      </c>
      <c r="U10" s="36">
        <f t="shared" si="3"/>
        <v>0.60759011257150086</v>
      </c>
      <c r="V10" s="32"/>
      <c r="W10" s="37" t="s">
        <v>41</v>
      </c>
      <c r="X10" s="37" t="s">
        <v>42</v>
      </c>
      <c r="Y10" s="15" t="s">
        <v>33</v>
      </c>
      <c r="Z10" s="16"/>
      <c r="AA10" s="16"/>
    </row>
    <row r="11" spans="1:28" s="46" customFormat="1" ht="46.5" thickTop="1" thickBot="1" x14ac:dyDescent="0.3">
      <c r="A11" s="38" t="s">
        <v>30</v>
      </c>
      <c r="B11" s="38" t="s">
        <v>34</v>
      </c>
      <c r="C11" s="38" t="s">
        <v>34</v>
      </c>
      <c r="D11" s="38" t="s">
        <v>34</v>
      </c>
      <c r="E11" s="39" t="s">
        <v>34</v>
      </c>
      <c r="F11" s="40"/>
      <c r="G11" s="40"/>
      <c r="H11" s="40"/>
      <c r="I11" s="40"/>
      <c r="J11" s="41" t="s">
        <v>43</v>
      </c>
      <c r="K11" s="42">
        <f>+K12+K13</f>
        <v>32641000000</v>
      </c>
      <c r="L11" s="42">
        <f>+L12+L13</f>
        <v>0</v>
      </c>
      <c r="M11" s="42">
        <f>+M12+M13</f>
        <v>0</v>
      </c>
      <c r="N11" s="42">
        <f t="shared" si="0"/>
        <v>32641000000</v>
      </c>
      <c r="O11" s="42">
        <f t="shared" ref="O11:T11" si="6">+O12+O13</f>
        <v>8496189149</v>
      </c>
      <c r="P11" s="42">
        <f t="shared" si="6"/>
        <v>19129810851</v>
      </c>
      <c r="Q11" s="42">
        <f t="shared" si="6"/>
        <v>0</v>
      </c>
      <c r="R11" s="42">
        <f t="shared" si="6"/>
        <v>5015000000</v>
      </c>
      <c r="S11" s="42">
        <f t="shared" si="6"/>
        <v>31465716807.349998</v>
      </c>
      <c r="T11" s="42">
        <f t="shared" si="6"/>
        <v>19147048476.349998</v>
      </c>
      <c r="U11" s="43">
        <f t="shared" si="3"/>
        <v>0.60850507851381563</v>
      </c>
      <c r="V11" s="44" t="s">
        <v>44</v>
      </c>
      <c r="W11" s="45" t="s">
        <v>45</v>
      </c>
      <c r="X11" s="45" t="s">
        <v>46</v>
      </c>
      <c r="Y11" s="15" t="s">
        <v>33</v>
      </c>
      <c r="Z11" s="16"/>
      <c r="AA11" s="16"/>
    </row>
    <row r="12" spans="1:28" s="56" customFormat="1" ht="22.5" customHeight="1" thickTop="1" thickBot="1" x14ac:dyDescent="0.3">
      <c r="A12" s="40" t="s">
        <v>30</v>
      </c>
      <c r="B12" s="40" t="s">
        <v>34</v>
      </c>
      <c r="C12" s="40" t="s">
        <v>34</v>
      </c>
      <c r="D12" s="40" t="s">
        <v>34</v>
      </c>
      <c r="E12" s="47" t="s">
        <v>34</v>
      </c>
      <c r="F12" s="40" t="s">
        <v>34</v>
      </c>
      <c r="G12" s="40"/>
      <c r="H12" s="40"/>
      <c r="I12" s="40"/>
      <c r="J12" s="48" t="s">
        <v>47</v>
      </c>
      <c r="K12" s="49">
        <f>29376900000+3264100000</f>
        <v>32641000000</v>
      </c>
      <c r="L12" s="49"/>
      <c r="M12" s="49"/>
      <c r="N12" s="49">
        <f t="shared" si="0"/>
        <v>32641000000</v>
      </c>
      <c r="O12" s="49">
        <v>8496189149</v>
      </c>
      <c r="P12" s="49">
        <v>19129810851</v>
      </c>
      <c r="Q12" s="49"/>
      <c r="R12" s="49">
        <v>5015000000</v>
      </c>
      <c r="S12" s="50">
        <f>25538617956.35+1355060733</f>
        <v>26893678689.349998</v>
      </c>
      <c r="T12" s="49">
        <v>18825000105.349998</v>
      </c>
      <c r="U12" s="51">
        <f>T12/S12</f>
        <v>0.69997862035902036</v>
      </c>
      <c r="V12" s="52"/>
      <c r="W12" s="53"/>
      <c r="X12" s="53"/>
      <c r="Y12" s="54" t="s">
        <v>33</v>
      </c>
      <c r="Z12" s="55"/>
      <c r="AA12" s="55"/>
    </row>
    <row r="13" spans="1:28" s="56" customFormat="1" ht="22.5" customHeight="1" thickTop="1" thickBot="1" x14ac:dyDescent="0.3">
      <c r="A13" s="40" t="s">
        <v>30</v>
      </c>
      <c r="B13" s="40" t="s">
        <v>34</v>
      </c>
      <c r="C13" s="40" t="s">
        <v>34</v>
      </c>
      <c r="D13" s="40" t="s">
        <v>34</v>
      </c>
      <c r="E13" s="47" t="s">
        <v>34</v>
      </c>
      <c r="F13" s="40" t="s">
        <v>48</v>
      </c>
      <c r="G13" s="40"/>
      <c r="H13" s="40"/>
      <c r="I13" s="40"/>
      <c r="J13" s="48" t="s">
        <v>49</v>
      </c>
      <c r="K13" s="49"/>
      <c r="L13" s="49"/>
      <c r="M13" s="49"/>
      <c r="N13" s="49">
        <f t="shared" si="0"/>
        <v>0</v>
      </c>
      <c r="O13" s="49"/>
      <c r="P13" s="49"/>
      <c r="Q13" s="49"/>
      <c r="R13" s="49"/>
      <c r="S13" s="50">
        <v>4572038118</v>
      </c>
      <c r="T13" s="49">
        <v>322048371</v>
      </c>
      <c r="U13" s="51">
        <f t="shared" si="3"/>
        <v>7.0438688980326652E-2</v>
      </c>
      <c r="V13" s="52"/>
      <c r="W13" s="53"/>
      <c r="X13" s="53"/>
      <c r="Y13" s="54" t="s">
        <v>33</v>
      </c>
      <c r="Z13" s="55"/>
      <c r="AA13" s="55"/>
    </row>
    <row r="14" spans="1:28" s="46" customFormat="1" ht="22.5" customHeight="1" thickTop="1" thickBot="1" x14ac:dyDescent="0.3">
      <c r="A14" s="38" t="s">
        <v>30</v>
      </c>
      <c r="B14" s="38" t="s">
        <v>34</v>
      </c>
      <c r="C14" s="38" t="s">
        <v>34</v>
      </c>
      <c r="D14" s="38" t="s">
        <v>34</v>
      </c>
      <c r="E14" s="39" t="s">
        <v>48</v>
      </c>
      <c r="F14" s="40"/>
      <c r="G14" s="40"/>
      <c r="H14" s="56"/>
      <c r="I14" s="40"/>
      <c r="J14" s="57" t="s">
        <v>50</v>
      </c>
      <c r="K14" s="58">
        <f>+K15+K16</f>
        <v>0</v>
      </c>
      <c r="L14" s="58">
        <f>+L15+L16</f>
        <v>0</v>
      </c>
      <c r="M14" s="58">
        <f>+M15+M16</f>
        <v>0</v>
      </c>
      <c r="N14" s="58">
        <f t="shared" si="0"/>
        <v>0</v>
      </c>
      <c r="O14" s="58">
        <f t="shared" ref="O14:T14" si="7">+O15+O16</f>
        <v>0</v>
      </c>
      <c r="P14" s="58">
        <f t="shared" si="7"/>
        <v>0</v>
      </c>
      <c r="Q14" s="58">
        <f t="shared" si="7"/>
        <v>0</v>
      </c>
      <c r="R14" s="58">
        <f t="shared" si="7"/>
        <v>0</v>
      </c>
      <c r="S14" s="58">
        <f t="shared" si="7"/>
        <v>61470660</v>
      </c>
      <c r="T14" s="58">
        <f t="shared" si="7"/>
        <v>8558906</v>
      </c>
      <c r="U14" s="59">
        <f t="shared" si="3"/>
        <v>0.13923562883495963</v>
      </c>
      <c r="V14" s="44" t="s">
        <v>44</v>
      </c>
      <c r="W14" s="45" t="s">
        <v>51</v>
      </c>
      <c r="X14" s="45" t="s">
        <v>52</v>
      </c>
      <c r="Y14" s="15" t="s">
        <v>33</v>
      </c>
      <c r="Z14" s="16"/>
      <c r="AA14" s="16"/>
    </row>
    <row r="15" spans="1:28" ht="22.5" customHeight="1" thickTop="1" thickBot="1" x14ac:dyDescent="0.3">
      <c r="A15" s="40" t="s">
        <v>30</v>
      </c>
      <c r="B15" s="40" t="s">
        <v>34</v>
      </c>
      <c r="C15" s="40" t="s">
        <v>34</v>
      </c>
      <c r="D15" s="40" t="s">
        <v>34</v>
      </c>
      <c r="E15" s="47" t="s">
        <v>48</v>
      </c>
      <c r="F15" s="38" t="s">
        <v>34</v>
      </c>
      <c r="G15" s="40"/>
      <c r="H15" s="40"/>
      <c r="I15" s="40"/>
      <c r="J15" s="60" t="s">
        <v>53</v>
      </c>
      <c r="K15" s="50"/>
      <c r="L15" s="50"/>
      <c r="M15" s="50"/>
      <c r="N15" s="49">
        <f t="shared" si="0"/>
        <v>0</v>
      </c>
      <c r="O15" s="50"/>
      <c r="P15" s="50"/>
      <c r="Q15" s="50"/>
      <c r="R15" s="50"/>
      <c r="S15" s="49">
        <v>10782865</v>
      </c>
      <c r="T15" s="50"/>
      <c r="U15" s="61">
        <f t="shared" si="3"/>
        <v>0</v>
      </c>
      <c r="V15" s="52"/>
      <c r="W15" s="53"/>
      <c r="X15" s="53"/>
      <c r="Y15" s="15" t="s">
        <v>33</v>
      </c>
      <c r="Z15" s="16"/>
      <c r="AA15" s="16"/>
    </row>
    <row r="16" spans="1:28" ht="22.5" customHeight="1" thickTop="1" thickBot="1" x14ac:dyDescent="0.3">
      <c r="A16" s="40" t="s">
        <v>30</v>
      </c>
      <c r="B16" s="40" t="s">
        <v>34</v>
      </c>
      <c r="C16" s="40" t="s">
        <v>34</v>
      </c>
      <c r="D16" s="40" t="s">
        <v>34</v>
      </c>
      <c r="E16" s="47" t="s">
        <v>48</v>
      </c>
      <c r="F16" s="38" t="s">
        <v>48</v>
      </c>
      <c r="G16" s="40"/>
      <c r="H16" s="40"/>
      <c r="I16" s="40"/>
      <c r="J16" s="60" t="s">
        <v>54</v>
      </c>
      <c r="K16" s="50"/>
      <c r="L16" s="50"/>
      <c r="M16" s="50"/>
      <c r="N16" s="49">
        <f t="shared" si="0"/>
        <v>0</v>
      </c>
      <c r="O16" s="50"/>
      <c r="P16" s="50"/>
      <c r="Q16" s="50"/>
      <c r="R16" s="50"/>
      <c r="S16" s="49">
        <f>25989345+16139544+8558906</f>
        <v>50687795</v>
      </c>
      <c r="T16" s="50">
        <v>8558906</v>
      </c>
      <c r="U16" s="61">
        <f t="shared" si="3"/>
        <v>0.16885536251872862</v>
      </c>
      <c r="V16" s="52"/>
      <c r="W16" s="53"/>
      <c r="X16" s="53"/>
      <c r="Y16" s="15" t="s">
        <v>33</v>
      </c>
      <c r="Z16" s="62"/>
      <c r="AA16" s="16"/>
    </row>
    <row r="17" spans="1:27" ht="22.5" customHeight="1" thickTop="1" thickBot="1" x14ac:dyDescent="0.3">
      <c r="A17" s="24" t="s">
        <v>30</v>
      </c>
      <c r="B17" s="25" t="s">
        <v>34</v>
      </c>
      <c r="C17" s="25" t="s">
        <v>48</v>
      </c>
      <c r="D17" s="25"/>
      <c r="E17" s="25"/>
      <c r="F17" s="26"/>
      <c r="G17" s="26"/>
      <c r="H17" s="26"/>
      <c r="I17" s="26"/>
      <c r="J17" s="27" t="s">
        <v>55</v>
      </c>
      <c r="K17" s="28">
        <f t="shared" ref="K17:T17" si="8">+K18+K33+K76+K85+K111</f>
        <v>14152222000</v>
      </c>
      <c r="L17" s="28">
        <f t="shared" si="8"/>
        <v>0</v>
      </c>
      <c r="M17" s="28">
        <f t="shared" si="8"/>
        <v>0</v>
      </c>
      <c r="N17" s="28">
        <f t="shared" si="8"/>
        <v>14152222000</v>
      </c>
      <c r="O17" s="28">
        <f t="shared" si="8"/>
        <v>4124522000</v>
      </c>
      <c r="P17" s="28">
        <f t="shared" si="8"/>
        <v>8451500000</v>
      </c>
      <c r="Q17" s="28">
        <f t="shared" si="8"/>
        <v>1576200000</v>
      </c>
      <c r="R17" s="28">
        <f t="shared" si="8"/>
        <v>0</v>
      </c>
      <c r="S17" s="28">
        <f t="shared" si="8"/>
        <v>9114617691.6100006</v>
      </c>
      <c r="T17" s="28">
        <f t="shared" si="8"/>
        <v>5106305161</v>
      </c>
      <c r="U17" s="29">
        <f t="shared" si="3"/>
        <v>0.56023251152929321</v>
      </c>
      <c r="V17" s="24"/>
      <c r="W17" s="30" t="s">
        <v>56</v>
      </c>
      <c r="X17" s="30" t="s">
        <v>57</v>
      </c>
      <c r="Y17" s="15" t="s">
        <v>33</v>
      </c>
      <c r="Z17" s="16"/>
      <c r="AA17" s="16"/>
    </row>
    <row r="18" spans="1:27" ht="22.5" customHeight="1" thickTop="1" thickBot="1" x14ac:dyDescent="0.3">
      <c r="A18" s="31" t="s">
        <v>30</v>
      </c>
      <c r="B18" s="32" t="s">
        <v>34</v>
      </c>
      <c r="C18" s="32" t="s">
        <v>48</v>
      </c>
      <c r="D18" s="32" t="s">
        <v>34</v>
      </c>
      <c r="E18" s="32"/>
      <c r="F18" s="33"/>
      <c r="G18" s="33"/>
      <c r="H18" s="33"/>
      <c r="I18" s="33"/>
      <c r="J18" s="34" t="s">
        <v>58</v>
      </c>
      <c r="K18" s="35">
        <f>+K19</f>
        <v>5213000000</v>
      </c>
      <c r="L18" s="35">
        <f t="shared" ref="L18:T19" si="9">+L19</f>
        <v>0</v>
      </c>
      <c r="M18" s="35">
        <f t="shared" si="9"/>
        <v>0</v>
      </c>
      <c r="N18" s="35">
        <f t="shared" si="9"/>
        <v>5213000000</v>
      </c>
      <c r="O18" s="35">
        <f t="shared" si="9"/>
        <v>521300000</v>
      </c>
      <c r="P18" s="35">
        <f t="shared" si="9"/>
        <v>3649100000</v>
      </c>
      <c r="Q18" s="35">
        <f t="shared" si="9"/>
        <v>1042600000</v>
      </c>
      <c r="R18" s="35">
        <f t="shared" si="9"/>
        <v>0</v>
      </c>
      <c r="S18" s="35">
        <f t="shared" si="9"/>
        <v>3118670170</v>
      </c>
      <c r="T18" s="35">
        <f t="shared" si="9"/>
        <v>2820118221</v>
      </c>
      <c r="U18" s="36" t="e">
        <f>+U19+U24+U27+U30</f>
        <v>#DIV/0!</v>
      </c>
      <c r="V18" s="32"/>
      <c r="W18" s="37" t="s">
        <v>59</v>
      </c>
      <c r="X18" s="37" t="s">
        <v>60</v>
      </c>
      <c r="Y18" s="15" t="s">
        <v>33</v>
      </c>
      <c r="Z18" s="16"/>
      <c r="AA18" s="16"/>
    </row>
    <row r="19" spans="1:27" ht="22.5" customHeight="1" thickTop="1" thickBot="1" x14ac:dyDescent="0.3">
      <c r="A19" s="63" t="s">
        <v>30</v>
      </c>
      <c r="B19" s="63" t="s">
        <v>34</v>
      </c>
      <c r="C19" s="38" t="s">
        <v>48</v>
      </c>
      <c r="D19" s="63" t="s">
        <v>34</v>
      </c>
      <c r="E19" s="38" t="s">
        <v>34</v>
      </c>
      <c r="F19" s="40"/>
      <c r="G19" s="40"/>
      <c r="H19" s="40"/>
      <c r="I19" s="40"/>
      <c r="J19" s="41" t="s">
        <v>61</v>
      </c>
      <c r="K19" s="42">
        <f>+K20</f>
        <v>5213000000</v>
      </c>
      <c r="L19" s="42">
        <f t="shared" si="9"/>
        <v>0</v>
      </c>
      <c r="M19" s="42">
        <f t="shared" si="9"/>
        <v>0</v>
      </c>
      <c r="N19" s="42">
        <f t="shared" si="9"/>
        <v>5213000000</v>
      </c>
      <c r="O19" s="42">
        <f t="shared" si="9"/>
        <v>521300000</v>
      </c>
      <c r="P19" s="42">
        <f t="shared" si="9"/>
        <v>3649100000</v>
      </c>
      <c r="Q19" s="42">
        <f t="shared" si="9"/>
        <v>1042600000</v>
      </c>
      <c r="R19" s="42">
        <f t="shared" si="9"/>
        <v>0</v>
      </c>
      <c r="S19" s="42">
        <f t="shared" si="9"/>
        <v>3118670170</v>
      </c>
      <c r="T19" s="42">
        <f t="shared" si="9"/>
        <v>2820118221</v>
      </c>
      <c r="U19" s="43" t="e">
        <f>+U20</f>
        <v>#DIV/0!</v>
      </c>
      <c r="V19" s="52"/>
      <c r="W19" s="53" t="s">
        <v>62</v>
      </c>
      <c r="X19" s="53" t="s">
        <v>33</v>
      </c>
      <c r="Y19" s="15" t="s">
        <v>33</v>
      </c>
      <c r="Z19" s="16"/>
      <c r="AA19" s="16"/>
    </row>
    <row r="20" spans="1:27" ht="22.5" customHeight="1" thickTop="1" thickBot="1" x14ac:dyDescent="0.3">
      <c r="A20" s="52" t="s">
        <v>30</v>
      </c>
      <c r="B20" s="52" t="s">
        <v>34</v>
      </c>
      <c r="C20" s="40" t="s">
        <v>48</v>
      </c>
      <c r="D20" s="52" t="s">
        <v>34</v>
      </c>
      <c r="E20" s="52" t="s">
        <v>34</v>
      </c>
      <c r="F20" s="38" t="s">
        <v>34</v>
      </c>
      <c r="G20" s="40"/>
      <c r="H20" s="40"/>
      <c r="I20" s="40"/>
      <c r="J20" s="41" t="s">
        <v>63</v>
      </c>
      <c r="K20" s="42">
        <f>+K21+K24+K27+K30</f>
        <v>5213000000</v>
      </c>
      <c r="L20" s="42">
        <f t="shared" ref="L20:T20" si="10">+L21+L24+L27+L30</f>
        <v>0</v>
      </c>
      <c r="M20" s="42">
        <f t="shared" si="10"/>
        <v>0</v>
      </c>
      <c r="N20" s="42">
        <f t="shared" si="10"/>
        <v>5213000000</v>
      </c>
      <c r="O20" s="42">
        <f t="shared" si="10"/>
        <v>521300000</v>
      </c>
      <c r="P20" s="42">
        <f t="shared" si="10"/>
        <v>3649100000</v>
      </c>
      <c r="Q20" s="42">
        <f t="shared" si="10"/>
        <v>1042600000</v>
      </c>
      <c r="R20" s="42">
        <f t="shared" si="10"/>
        <v>0</v>
      </c>
      <c r="S20" s="42">
        <f t="shared" si="10"/>
        <v>3118670170</v>
      </c>
      <c r="T20" s="42">
        <f t="shared" si="10"/>
        <v>2820118221</v>
      </c>
      <c r="U20" s="43" t="e">
        <f>+U21+U24+U27+U30</f>
        <v>#DIV/0!</v>
      </c>
      <c r="V20" s="52"/>
      <c r="W20" s="53" t="s">
        <v>64</v>
      </c>
      <c r="X20" s="53" t="s">
        <v>65</v>
      </c>
      <c r="Y20" s="15" t="s">
        <v>33</v>
      </c>
      <c r="Z20" s="16"/>
      <c r="AA20" s="16"/>
    </row>
    <row r="21" spans="1:27" ht="22.5" customHeight="1" thickTop="1" thickBot="1" x14ac:dyDescent="0.3">
      <c r="A21" s="52" t="s">
        <v>30</v>
      </c>
      <c r="B21" s="52" t="s">
        <v>34</v>
      </c>
      <c r="C21" s="40" t="s">
        <v>48</v>
      </c>
      <c r="D21" s="52" t="s">
        <v>34</v>
      </c>
      <c r="E21" s="52" t="s">
        <v>34</v>
      </c>
      <c r="F21" s="52" t="s">
        <v>34</v>
      </c>
      <c r="G21" s="38" t="s">
        <v>34</v>
      </c>
      <c r="H21" s="40"/>
      <c r="I21" s="40"/>
      <c r="J21" s="41" t="s">
        <v>66</v>
      </c>
      <c r="K21" s="42">
        <f>SUM(K22:K23)</f>
        <v>5209000000</v>
      </c>
      <c r="L21" s="42">
        <f t="shared" ref="L21:T21" si="11">SUM(L22:L23)</f>
        <v>0</v>
      </c>
      <c r="M21" s="42">
        <f t="shared" si="11"/>
        <v>0</v>
      </c>
      <c r="N21" s="42">
        <f t="shared" si="11"/>
        <v>5209000000</v>
      </c>
      <c r="O21" s="42">
        <f t="shared" si="11"/>
        <v>520900000</v>
      </c>
      <c r="P21" s="42">
        <f t="shared" si="11"/>
        <v>3646300000</v>
      </c>
      <c r="Q21" s="42">
        <f t="shared" si="11"/>
        <v>1041800000</v>
      </c>
      <c r="R21" s="42">
        <f t="shared" si="11"/>
        <v>0</v>
      </c>
      <c r="S21" s="42">
        <f t="shared" si="11"/>
        <v>2945930566</v>
      </c>
      <c r="T21" s="42">
        <f t="shared" si="11"/>
        <v>2647378617</v>
      </c>
      <c r="U21" s="43" t="e">
        <f>SUM(U22:U23)</f>
        <v>#DIV/0!</v>
      </c>
      <c r="V21" s="44" t="s">
        <v>44</v>
      </c>
      <c r="W21" s="53"/>
      <c r="X21" s="53"/>
      <c r="Y21" s="15" t="s">
        <v>33</v>
      </c>
      <c r="Z21" s="16"/>
      <c r="AA21" s="16"/>
    </row>
    <row r="22" spans="1:27" ht="22.5" customHeight="1" thickTop="1" thickBot="1" x14ac:dyDescent="0.3">
      <c r="A22" s="52" t="s">
        <v>30</v>
      </c>
      <c r="B22" s="52" t="s">
        <v>34</v>
      </c>
      <c r="C22" s="40" t="s">
        <v>48</v>
      </c>
      <c r="D22" s="52" t="s">
        <v>34</v>
      </c>
      <c r="E22" s="52" t="s">
        <v>34</v>
      </c>
      <c r="F22" s="52" t="s">
        <v>34</v>
      </c>
      <c r="G22" s="52" t="s">
        <v>34</v>
      </c>
      <c r="H22" s="52" t="s">
        <v>34</v>
      </c>
      <c r="I22" s="40"/>
      <c r="J22" s="48" t="s">
        <v>67</v>
      </c>
      <c r="K22" s="49">
        <v>5209000000</v>
      </c>
      <c r="L22" s="49">
        <v>0</v>
      </c>
      <c r="M22" s="49">
        <v>0</v>
      </c>
      <c r="N22" s="49">
        <f t="shared" si="0"/>
        <v>5209000000</v>
      </c>
      <c r="O22" s="49">
        <f>+N22*10%</f>
        <v>520900000</v>
      </c>
      <c r="P22" s="49">
        <f>+N22-O22-Q22-R22</f>
        <v>3646300000</v>
      </c>
      <c r="Q22" s="49">
        <f>+N22*20%</f>
        <v>1041800000</v>
      </c>
      <c r="R22" s="49"/>
      <c r="S22" s="49">
        <f>3118670170-172739604</f>
        <v>2945930566</v>
      </c>
      <c r="T22" s="49">
        <v>2647378617</v>
      </c>
      <c r="U22" s="51">
        <f>T22/S22</f>
        <v>0.89865614877496058</v>
      </c>
      <c r="V22" s="52"/>
      <c r="W22" s="53"/>
      <c r="X22" s="53"/>
      <c r="Y22" s="15" t="s">
        <v>33</v>
      </c>
      <c r="Z22" s="16"/>
      <c r="AA22" s="16"/>
    </row>
    <row r="23" spans="1:27" ht="22.5" customHeight="1" thickTop="1" thickBot="1" x14ac:dyDescent="0.3">
      <c r="A23" s="52" t="s">
        <v>30</v>
      </c>
      <c r="B23" s="52" t="s">
        <v>34</v>
      </c>
      <c r="C23" s="40" t="s">
        <v>48</v>
      </c>
      <c r="D23" s="52" t="s">
        <v>34</v>
      </c>
      <c r="E23" s="52" t="s">
        <v>34</v>
      </c>
      <c r="F23" s="52" t="s">
        <v>34</v>
      </c>
      <c r="G23" s="52" t="s">
        <v>34</v>
      </c>
      <c r="H23" s="40" t="s">
        <v>48</v>
      </c>
      <c r="I23" s="40"/>
      <c r="J23" s="48" t="s">
        <v>68</v>
      </c>
      <c r="K23" s="49"/>
      <c r="L23" s="49"/>
      <c r="M23" s="49"/>
      <c r="N23" s="49">
        <f t="shared" si="0"/>
        <v>0</v>
      </c>
      <c r="O23" s="49"/>
      <c r="P23" s="49"/>
      <c r="Q23" s="49"/>
      <c r="R23" s="49"/>
      <c r="S23" s="49"/>
      <c r="T23" s="49"/>
      <c r="U23" s="51" t="e">
        <f t="shared" si="3"/>
        <v>#DIV/0!</v>
      </c>
      <c r="V23" s="52"/>
      <c r="W23" s="53"/>
      <c r="X23" s="53"/>
      <c r="Y23" s="15" t="s">
        <v>33</v>
      </c>
      <c r="Z23" s="16"/>
      <c r="AA23" s="16"/>
    </row>
    <row r="24" spans="1:27" ht="22.5" customHeight="1" thickTop="1" thickBot="1" x14ac:dyDescent="0.3">
      <c r="A24" s="52" t="s">
        <v>30</v>
      </c>
      <c r="B24" s="52" t="s">
        <v>34</v>
      </c>
      <c r="C24" s="40" t="s">
        <v>48</v>
      </c>
      <c r="D24" s="52" t="s">
        <v>34</v>
      </c>
      <c r="E24" s="52" t="s">
        <v>34</v>
      </c>
      <c r="F24" s="52" t="s">
        <v>34</v>
      </c>
      <c r="G24" s="38" t="s">
        <v>48</v>
      </c>
      <c r="H24" s="40"/>
      <c r="I24" s="40"/>
      <c r="J24" s="41" t="s">
        <v>69</v>
      </c>
      <c r="K24" s="42">
        <f>SUM(K25:K26)</f>
        <v>4000000</v>
      </c>
      <c r="L24" s="42">
        <f>SUM(L25:L26)</f>
        <v>0</v>
      </c>
      <c r="M24" s="42">
        <f>SUM(M25:M26)</f>
        <v>0</v>
      </c>
      <c r="N24" s="42">
        <f t="shared" si="0"/>
        <v>4000000</v>
      </c>
      <c r="O24" s="42">
        <f t="shared" ref="O24:T24" si="12">SUM(O25:O26)</f>
        <v>400000</v>
      </c>
      <c r="P24" s="42">
        <f t="shared" si="12"/>
        <v>2800000</v>
      </c>
      <c r="Q24" s="42">
        <f t="shared" si="12"/>
        <v>800000</v>
      </c>
      <c r="R24" s="42">
        <f t="shared" si="12"/>
        <v>0</v>
      </c>
      <c r="S24" s="42">
        <f t="shared" si="12"/>
        <v>172739604</v>
      </c>
      <c r="T24" s="42">
        <f t="shared" si="12"/>
        <v>172739604</v>
      </c>
      <c r="U24" s="43">
        <f t="shared" si="3"/>
        <v>1</v>
      </c>
      <c r="V24" s="44" t="s">
        <v>44</v>
      </c>
      <c r="W24" s="53"/>
      <c r="X24" s="53"/>
      <c r="Y24" s="15" t="s">
        <v>33</v>
      </c>
      <c r="Z24" s="16"/>
      <c r="AA24" s="16"/>
    </row>
    <row r="25" spans="1:27" ht="22.5" customHeight="1" thickTop="1" thickBot="1" x14ac:dyDescent="0.3">
      <c r="A25" s="52" t="s">
        <v>30</v>
      </c>
      <c r="B25" s="52" t="s">
        <v>34</v>
      </c>
      <c r="C25" s="40" t="s">
        <v>48</v>
      </c>
      <c r="D25" s="52" t="s">
        <v>34</v>
      </c>
      <c r="E25" s="52" t="s">
        <v>34</v>
      </c>
      <c r="F25" s="52" t="s">
        <v>34</v>
      </c>
      <c r="G25" s="40" t="s">
        <v>48</v>
      </c>
      <c r="H25" s="40" t="s">
        <v>34</v>
      </c>
      <c r="I25" s="40"/>
      <c r="J25" s="48" t="s">
        <v>70</v>
      </c>
      <c r="K25" s="49">
        <v>4000000</v>
      </c>
      <c r="L25" s="49"/>
      <c r="M25" s="49"/>
      <c r="N25" s="49">
        <f t="shared" si="0"/>
        <v>4000000</v>
      </c>
      <c r="O25" s="49">
        <f>+N25*10%</f>
        <v>400000</v>
      </c>
      <c r="P25" s="49">
        <f>+N25-O25-Q25-R25</f>
        <v>2800000</v>
      </c>
      <c r="Q25" s="49">
        <f>+N25*20%</f>
        <v>800000</v>
      </c>
      <c r="R25" s="49"/>
      <c r="S25" s="49">
        <v>172739604</v>
      </c>
      <c r="T25" s="49">
        <v>172739604</v>
      </c>
      <c r="U25" s="51">
        <f t="shared" si="3"/>
        <v>1</v>
      </c>
      <c r="V25" s="52"/>
      <c r="W25" s="53"/>
      <c r="X25" s="53"/>
      <c r="Y25" s="15" t="s">
        <v>33</v>
      </c>
      <c r="Z25" s="16"/>
      <c r="AA25" s="16"/>
    </row>
    <row r="26" spans="1:27" ht="22.5" customHeight="1" thickTop="1" thickBot="1" x14ac:dyDescent="0.3">
      <c r="A26" s="52" t="s">
        <v>30</v>
      </c>
      <c r="B26" s="52" t="s">
        <v>34</v>
      </c>
      <c r="C26" s="40" t="s">
        <v>48</v>
      </c>
      <c r="D26" s="52" t="s">
        <v>34</v>
      </c>
      <c r="E26" s="52" t="s">
        <v>34</v>
      </c>
      <c r="F26" s="52" t="s">
        <v>34</v>
      </c>
      <c r="G26" s="40" t="s">
        <v>48</v>
      </c>
      <c r="H26" s="40" t="s">
        <v>48</v>
      </c>
      <c r="I26" s="40"/>
      <c r="J26" s="48" t="s">
        <v>71</v>
      </c>
      <c r="K26" s="49"/>
      <c r="L26" s="49"/>
      <c r="M26" s="49"/>
      <c r="N26" s="49">
        <f t="shared" si="0"/>
        <v>0</v>
      </c>
      <c r="O26" s="49"/>
      <c r="P26" s="49"/>
      <c r="Q26" s="49"/>
      <c r="R26" s="49"/>
      <c r="S26" s="49"/>
      <c r="T26" s="49"/>
      <c r="U26" s="51" t="e">
        <f t="shared" si="3"/>
        <v>#DIV/0!</v>
      </c>
      <c r="V26" s="52"/>
      <c r="W26" s="53"/>
      <c r="X26" s="53"/>
      <c r="Y26" s="15" t="s">
        <v>33</v>
      </c>
      <c r="Z26" s="16"/>
      <c r="AA26" s="16"/>
    </row>
    <row r="27" spans="1:27" ht="22.5" customHeight="1" thickTop="1" thickBot="1" x14ac:dyDescent="0.3">
      <c r="A27" s="52" t="s">
        <v>30</v>
      </c>
      <c r="B27" s="52" t="s">
        <v>34</v>
      </c>
      <c r="C27" s="40" t="s">
        <v>48</v>
      </c>
      <c r="D27" s="52" t="s">
        <v>34</v>
      </c>
      <c r="E27" s="52" t="s">
        <v>34</v>
      </c>
      <c r="F27" s="52" t="s">
        <v>34</v>
      </c>
      <c r="G27" s="38" t="s">
        <v>72</v>
      </c>
      <c r="H27" s="40"/>
      <c r="I27" s="40"/>
      <c r="J27" s="41" t="s">
        <v>73</v>
      </c>
      <c r="K27" s="42">
        <f>SUM(K28:K29)</f>
        <v>0</v>
      </c>
      <c r="L27" s="42">
        <f>SUM(L28:L29)</f>
        <v>0</v>
      </c>
      <c r="M27" s="42">
        <f>SUM(M28:M29)</f>
        <v>0</v>
      </c>
      <c r="N27" s="42">
        <f t="shared" si="0"/>
        <v>0</v>
      </c>
      <c r="O27" s="42">
        <f t="shared" ref="O27:T27" si="13">SUM(O28:O29)</f>
        <v>0</v>
      </c>
      <c r="P27" s="42">
        <f t="shared" si="13"/>
        <v>0</v>
      </c>
      <c r="Q27" s="42">
        <f t="shared" si="13"/>
        <v>0</v>
      </c>
      <c r="R27" s="42">
        <f t="shared" si="13"/>
        <v>0</v>
      </c>
      <c r="S27" s="42">
        <f t="shared" si="13"/>
        <v>0</v>
      </c>
      <c r="T27" s="42">
        <f t="shared" si="13"/>
        <v>0</v>
      </c>
      <c r="U27" s="43" t="e">
        <f t="shared" si="3"/>
        <v>#DIV/0!</v>
      </c>
      <c r="V27" s="52"/>
      <c r="W27" s="53"/>
      <c r="X27" s="53"/>
      <c r="Y27" s="15" t="s">
        <v>33</v>
      </c>
      <c r="Z27" s="16"/>
      <c r="AA27" s="16"/>
    </row>
    <row r="28" spans="1:27" ht="22.5" customHeight="1" thickTop="1" thickBot="1" x14ac:dyDescent="0.3">
      <c r="A28" s="52" t="s">
        <v>30</v>
      </c>
      <c r="B28" s="52" t="s">
        <v>34</v>
      </c>
      <c r="C28" s="40" t="s">
        <v>48</v>
      </c>
      <c r="D28" s="52" t="s">
        <v>34</v>
      </c>
      <c r="E28" s="52" t="s">
        <v>34</v>
      </c>
      <c r="F28" s="52" t="s">
        <v>34</v>
      </c>
      <c r="G28" s="40" t="s">
        <v>72</v>
      </c>
      <c r="H28" s="40" t="s">
        <v>34</v>
      </c>
      <c r="I28" s="40"/>
      <c r="J28" s="48" t="s">
        <v>74</v>
      </c>
      <c r="K28" s="49"/>
      <c r="L28" s="49"/>
      <c r="M28" s="49"/>
      <c r="N28" s="49">
        <f t="shared" si="0"/>
        <v>0</v>
      </c>
      <c r="O28" s="49"/>
      <c r="P28" s="49"/>
      <c r="Q28" s="49"/>
      <c r="R28" s="49"/>
      <c r="S28" s="49"/>
      <c r="T28" s="49"/>
      <c r="U28" s="51" t="e">
        <f t="shared" si="3"/>
        <v>#DIV/0!</v>
      </c>
      <c r="V28" s="52"/>
      <c r="W28" s="53"/>
      <c r="X28" s="53"/>
      <c r="Y28" s="15" t="s">
        <v>33</v>
      </c>
      <c r="Z28" s="16"/>
      <c r="AA28" s="16"/>
    </row>
    <row r="29" spans="1:27" ht="22.5" customHeight="1" thickTop="1" thickBot="1" x14ac:dyDescent="0.3">
      <c r="A29" s="52" t="s">
        <v>30</v>
      </c>
      <c r="B29" s="52" t="s">
        <v>34</v>
      </c>
      <c r="C29" s="40" t="s">
        <v>48</v>
      </c>
      <c r="D29" s="52" t="s">
        <v>34</v>
      </c>
      <c r="E29" s="52" t="s">
        <v>34</v>
      </c>
      <c r="F29" s="52" t="s">
        <v>34</v>
      </c>
      <c r="G29" s="40" t="s">
        <v>72</v>
      </c>
      <c r="H29" s="40" t="s">
        <v>48</v>
      </c>
      <c r="I29" s="40"/>
      <c r="J29" s="48" t="s">
        <v>75</v>
      </c>
      <c r="K29" s="49"/>
      <c r="L29" s="49"/>
      <c r="M29" s="49"/>
      <c r="N29" s="49">
        <f t="shared" si="0"/>
        <v>0</v>
      </c>
      <c r="O29" s="49"/>
      <c r="P29" s="49"/>
      <c r="Q29" s="49"/>
      <c r="R29" s="49"/>
      <c r="S29" s="49"/>
      <c r="T29" s="49"/>
      <c r="U29" s="51" t="e">
        <f t="shared" si="3"/>
        <v>#DIV/0!</v>
      </c>
      <c r="V29" s="52"/>
      <c r="W29" s="53"/>
      <c r="X29" s="53"/>
      <c r="Y29" s="15" t="s">
        <v>33</v>
      </c>
      <c r="Z29" s="16"/>
      <c r="AA29" s="16"/>
    </row>
    <row r="30" spans="1:27" ht="22.5" customHeight="1" thickTop="1" thickBot="1" x14ac:dyDescent="0.3">
      <c r="A30" s="52" t="s">
        <v>30</v>
      </c>
      <c r="B30" s="52" t="s">
        <v>34</v>
      </c>
      <c r="C30" s="40" t="s">
        <v>48</v>
      </c>
      <c r="D30" s="52" t="s">
        <v>34</v>
      </c>
      <c r="E30" s="52" t="s">
        <v>34</v>
      </c>
      <c r="F30" s="52" t="s">
        <v>34</v>
      </c>
      <c r="G30" s="38" t="s">
        <v>76</v>
      </c>
      <c r="H30" s="40"/>
      <c r="I30" s="40"/>
      <c r="J30" s="57" t="s">
        <v>77</v>
      </c>
      <c r="K30" s="58">
        <f>SUM(K31:K32)</f>
        <v>0</v>
      </c>
      <c r="L30" s="58">
        <f>SUM(L31:L32)</f>
        <v>0</v>
      </c>
      <c r="M30" s="58">
        <f>SUM(M31:M32)</f>
        <v>0</v>
      </c>
      <c r="N30" s="58">
        <f t="shared" si="0"/>
        <v>0</v>
      </c>
      <c r="O30" s="58">
        <f t="shared" ref="O30:T30" si="14">SUM(O31:O32)</f>
        <v>0</v>
      </c>
      <c r="P30" s="58">
        <f t="shared" si="14"/>
        <v>0</v>
      </c>
      <c r="Q30" s="58">
        <f t="shared" si="14"/>
        <v>0</v>
      </c>
      <c r="R30" s="58">
        <f t="shared" si="14"/>
        <v>0</v>
      </c>
      <c r="S30" s="58">
        <f t="shared" si="14"/>
        <v>0</v>
      </c>
      <c r="T30" s="58">
        <f t="shared" si="14"/>
        <v>0</v>
      </c>
      <c r="U30" s="59" t="e">
        <f t="shared" si="3"/>
        <v>#DIV/0!</v>
      </c>
      <c r="V30" s="52"/>
      <c r="W30" s="53"/>
      <c r="X30" s="53"/>
      <c r="Y30" s="15" t="s">
        <v>33</v>
      </c>
      <c r="Z30" s="16"/>
      <c r="AA30" s="16"/>
    </row>
    <row r="31" spans="1:27" ht="22.5" customHeight="1" thickTop="1" thickBot="1" x14ac:dyDescent="0.3">
      <c r="A31" s="52" t="s">
        <v>30</v>
      </c>
      <c r="B31" s="52" t="s">
        <v>34</v>
      </c>
      <c r="C31" s="40" t="s">
        <v>48</v>
      </c>
      <c r="D31" s="52" t="s">
        <v>34</v>
      </c>
      <c r="E31" s="52" t="s">
        <v>34</v>
      </c>
      <c r="F31" s="52" t="s">
        <v>34</v>
      </c>
      <c r="G31" s="40" t="s">
        <v>76</v>
      </c>
      <c r="H31" s="40" t="s">
        <v>34</v>
      </c>
      <c r="I31" s="40"/>
      <c r="J31" s="60" t="s">
        <v>78</v>
      </c>
      <c r="K31" s="50">
        <v>0</v>
      </c>
      <c r="L31" s="50"/>
      <c r="M31" s="50"/>
      <c r="N31" s="49">
        <f t="shared" si="0"/>
        <v>0</v>
      </c>
      <c r="O31" s="50"/>
      <c r="P31" s="50"/>
      <c r="Q31" s="50"/>
      <c r="R31" s="50"/>
      <c r="S31" s="49"/>
      <c r="T31" s="50"/>
      <c r="U31" s="61" t="e">
        <f t="shared" si="3"/>
        <v>#DIV/0!</v>
      </c>
      <c r="V31" s="52"/>
      <c r="W31" s="53"/>
      <c r="X31" s="53"/>
      <c r="Y31" s="15" t="s">
        <v>33</v>
      </c>
      <c r="Z31" s="16"/>
      <c r="AA31" s="16"/>
    </row>
    <row r="32" spans="1:27" ht="22.5" customHeight="1" thickTop="1" thickBot="1" x14ac:dyDescent="0.3">
      <c r="A32" s="52" t="s">
        <v>30</v>
      </c>
      <c r="B32" s="52" t="s">
        <v>34</v>
      </c>
      <c r="C32" s="40" t="s">
        <v>48</v>
      </c>
      <c r="D32" s="52" t="s">
        <v>34</v>
      </c>
      <c r="E32" s="52" t="s">
        <v>34</v>
      </c>
      <c r="F32" s="52" t="s">
        <v>34</v>
      </c>
      <c r="G32" s="40" t="s">
        <v>76</v>
      </c>
      <c r="H32" s="40" t="s">
        <v>48</v>
      </c>
      <c r="I32" s="40"/>
      <c r="J32" s="60" t="s">
        <v>79</v>
      </c>
      <c r="K32" s="50">
        <v>0</v>
      </c>
      <c r="L32" s="50"/>
      <c r="M32" s="50"/>
      <c r="N32" s="49">
        <f t="shared" si="0"/>
        <v>0</v>
      </c>
      <c r="O32" s="50"/>
      <c r="P32" s="50"/>
      <c r="Q32" s="50"/>
      <c r="R32" s="50"/>
      <c r="S32" s="49"/>
      <c r="T32" s="50"/>
      <c r="U32" s="61" t="e">
        <f t="shared" si="3"/>
        <v>#DIV/0!</v>
      </c>
      <c r="V32" s="52"/>
      <c r="W32" s="53"/>
      <c r="X32" s="53"/>
      <c r="Y32" s="15" t="s">
        <v>33</v>
      </c>
      <c r="Z32" s="16"/>
      <c r="AA32" s="16"/>
    </row>
    <row r="33" spans="1:28" ht="22.5" customHeight="1" thickTop="1" thickBot="1" x14ac:dyDescent="0.3">
      <c r="A33" s="31" t="s">
        <v>30</v>
      </c>
      <c r="B33" s="32" t="s">
        <v>34</v>
      </c>
      <c r="C33" s="32" t="s">
        <v>48</v>
      </c>
      <c r="D33" s="32" t="s">
        <v>48</v>
      </c>
      <c r="E33" s="32"/>
      <c r="F33" s="33"/>
      <c r="G33" s="33"/>
      <c r="H33" s="33"/>
      <c r="I33" s="33"/>
      <c r="J33" s="34" t="s">
        <v>80</v>
      </c>
      <c r="K33" s="35">
        <f>+K34+K51</f>
        <v>5223000000</v>
      </c>
      <c r="L33" s="35">
        <f t="shared" ref="L33:U33" si="15">+L34+L51</f>
        <v>0</v>
      </c>
      <c r="M33" s="35">
        <f t="shared" si="15"/>
        <v>0</v>
      </c>
      <c r="N33" s="35">
        <f t="shared" si="15"/>
        <v>5223000000</v>
      </c>
      <c r="O33" s="35">
        <f t="shared" si="15"/>
        <v>0</v>
      </c>
      <c r="P33" s="35">
        <f t="shared" si="15"/>
        <v>4700700000</v>
      </c>
      <c r="Q33" s="35">
        <f t="shared" si="15"/>
        <v>522300000</v>
      </c>
      <c r="R33" s="35">
        <f t="shared" si="15"/>
        <v>0</v>
      </c>
      <c r="S33" s="35">
        <f t="shared" si="15"/>
        <v>1225888608.6100001</v>
      </c>
      <c r="T33" s="35">
        <f t="shared" si="15"/>
        <v>444717083</v>
      </c>
      <c r="U33" s="36" t="e">
        <f t="shared" si="15"/>
        <v>#DIV/0!</v>
      </c>
      <c r="V33" s="32"/>
      <c r="W33" s="37"/>
      <c r="X33" s="37"/>
      <c r="Y33" s="15" t="s">
        <v>33</v>
      </c>
      <c r="Z33" s="16"/>
      <c r="AA33" s="16"/>
    </row>
    <row r="34" spans="1:28" ht="22.5" customHeight="1" thickTop="1" thickBot="1" x14ac:dyDescent="0.3">
      <c r="A34" s="31">
        <v>1</v>
      </c>
      <c r="B34" s="32" t="s">
        <v>34</v>
      </c>
      <c r="C34" s="32" t="s">
        <v>48</v>
      </c>
      <c r="D34" s="32" t="s">
        <v>48</v>
      </c>
      <c r="E34" s="32" t="s">
        <v>34</v>
      </c>
      <c r="F34" s="33"/>
      <c r="G34" s="33"/>
      <c r="H34" s="33"/>
      <c r="I34" s="33"/>
      <c r="J34" s="34" t="s">
        <v>81</v>
      </c>
      <c r="K34" s="35">
        <f>+K35+K39+K42+K45</f>
        <v>4783000000</v>
      </c>
      <c r="L34" s="35">
        <f t="shared" ref="L34:U34" si="16">+L35+L39+L42+L45</f>
        <v>0</v>
      </c>
      <c r="M34" s="35">
        <f t="shared" si="16"/>
        <v>0</v>
      </c>
      <c r="N34" s="35">
        <f t="shared" si="16"/>
        <v>4783000000</v>
      </c>
      <c r="O34" s="35">
        <f t="shared" si="16"/>
        <v>0</v>
      </c>
      <c r="P34" s="35">
        <f t="shared" si="16"/>
        <v>4304700000</v>
      </c>
      <c r="Q34" s="35">
        <f t="shared" si="16"/>
        <v>478300000</v>
      </c>
      <c r="R34" s="35">
        <f t="shared" si="16"/>
        <v>0</v>
      </c>
      <c r="S34" s="35">
        <f t="shared" si="16"/>
        <v>929948564.61000001</v>
      </c>
      <c r="T34" s="35">
        <f t="shared" si="16"/>
        <v>232363749</v>
      </c>
      <c r="U34" s="36" t="e">
        <f t="shared" si="16"/>
        <v>#DIV/0!</v>
      </c>
      <c r="V34" s="32"/>
      <c r="W34" s="37"/>
      <c r="X34" s="37"/>
      <c r="Y34" s="15"/>
      <c r="Z34" s="16"/>
      <c r="AA34" s="16"/>
    </row>
    <row r="35" spans="1:28" s="46" customFormat="1" ht="22.5" customHeight="1" thickTop="1" thickBot="1" x14ac:dyDescent="0.3">
      <c r="A35" s="63" t="s">
        <v>30</v>
      </c>
      <c r="B35" s="63" t="s">
        <v>34</v>
      </c>
      <c r="C35" s="38" t="s">
        <v>48</v>
      </c>
      <c r="D35" s="38" t="s">
        <v>48</v>
      </c>
      <c r="E35" s="39" t="s">
        <v>34</v>
      </c>
      <c r="F35" s="38" t="s">
        <v>34</v>
      </c>
      <c r="G35" s="38"/>
      <c r="H35" s="40"/>
      <c r="I35" s="40"/>
      <c r="J35" s="41" t="s">
        <v>82</v>
      </c>
      <c r="K35" s="42">
        <f>+K36</f>
        <v>3950000000</v>
      </c>
      <c r="L35" s="42">
        <f t="shared" ref="L35:U35" si="17">+L36</f>
        <v>0</v>
      </c>
      <c r="M35" s="42">
        <f t="shared" si="17"/>
        <v>0</v>
      </c>
      <c r="N35" s="42">
        <f t="shared" si="17"/>
        <v>3950000000</v>
      </c>
      <c r="O35" s="42">
        <f t="shared" si="17"/>
        <v>0</v>
      </c>
      <c r="P35" s="42">
        <f t="shared" si="17"/>
        <v>3555000000</v>
      </c>
      <c r="Q35" s="42">
        <f t="shared" si="17"/>
        <v>395000000</v>
      </c>
      <c r="R35" s="42">
        <f t="shared" si="17"/>
        <v>0</v>
      </c>
      <c r="S35" s="42">
        <f t="shared" si="17"/>
        <v>314784239.61000001</v>
      </c>
      <c r="T35" s="42">
        <f t="shared" si="17"/>
        <v>120716236</v>
      </c>
      <c r="U35" s="43" t="e">
        <f t="shared" si="17"/>
        <v>#DIV/0!</v>
      </c>
      <c r="V35" s="63"/>
      <c r="W35" s="45"/>
      <c r="X35" s="45"/>
      <c r="Y35" s="15" t="s">
        <v>33</v>
      </c>
      <c r="Z35" s="16"/>
      <c r="AA35" s="16"/>
    </row>
    <row r="36" spans="1:28" s="46" customFormat="1" ht="22.5" customHeight="1" thickTop="1" thickBot="1" x14ac:dyDescent="0.3">
      <c r="A36" s="63" t="s">
        <v>30</v>
      </c>
      <c r="B36" s="63" t="s">
        <v>34</v>
      </c>
      <c r="C36" s="38" t="s">
        <v>48</v>
      </c>
      <c r="D36" s="38" t="s">
        <v>48</v>
      </c>
      <c r="E36" s="63" t="s">
        <v>34</v>
      </c>
      <c r="F36" s="38" t="s">
        <v>34</v>
      </c>
      <c r="G36" s="38" t="s">
        <v>34</v>
      </c>
      <c r="H36" s="38"/>
      <c r="I36" s="38"/>
      <c r="J36" s="41" t="s">
        <v>83</v>
      </c>
      <c r="K36" s="42">
        <f>+K37+K38</f>
        <v>3950000000</v>
      </c>
      <c r="L36" s="42">
        <f t="shared" ref="L36:U36" si="18">+L37+L38</f>
        <v>0</v>
      </c>
      <c r="M36" s="42">
        <f t="shared" si="18"/>
        <v>0</v>
      </c>
      <c r="N36" s="42">
        <f t="shared" si="18"/>
        <v>3950000000</v>
      </c>
      <c r="O36" s="42">
        <f t="shared" si="18"/>
        <v>0</v>
      </c>
      <c r="P36" s="42">
        <f t="shared" si="18"/>
        <v>3555000000</v>
      </c>
      <c r="Q36" s="42">
        <f t="shared" si="18"/>
        <v>395000000</v>
      </c>
      <c r="R36" s="42">
        <f t="shared" si="18"/>
        <v>0</v>
      </c>
      <c r="S36" s="42">
        <f t="shared" si="18"/>
        <v>314784239.61000001</v>
      </c>
      <c r="T36" s="42">
        <f t="shared" si="18"/>
        <v>120716236</v>
      </c>
      <c r="U36" s="43" t="e">
        <f t="shared" si="18"/>
        <v>#DIV/0!</v>
      </c>
      <c r="V36" s="44" t="s">
        <v>44</v>
      </c>
      <c r="W36" s="45" t="s">
        <v>84</v>
      </c>
      <c r="X36" s="45" t="s">
        <v>85</v>
      </c>
      <c r="Y36" s="15" t="s">
        <v>33</v>
      </c>
      <c r="Z36" s="16"/>
      <c r="AA36" s="16"/>
    </row>
    <row r="37" spans="1:28" s="56" customFormat="1" ht="22.5" customHeight="1" thickTop="1" thickBot="1" x14ac:dyDescent="0.3">
      <c r="A37" s="52" t="s">
        <v>30</v>
      </c>
      <c r="B37" s="52" t="s">
        <v>34</v>
      </c>
      <c r="C37" s="40" t="s">
        <v>48</v>
      </c>
      <c r="D37" s="40" t="s">
        <v>48</v>
      </c>
      <c r="E37" s="52" t="s">
        <v>34</v>
      </c>
      <c r="F37" s="52" t="s">
        <v>34</v>
      </c>
      <c r="G37" s="40" t="s">
        <v>34</v>
      </c>
      <c r="H37" s="40" t="s">
        <v>34</v>
      </c>
      <c r="I37" s="40"/>
      <c r="J37" s="48" t="s">
        <v>86</v>
      </c>
      <c r="K37" s="49">
        <v>3950000000</v>
      </c>
      <c r="L37" s="49">
        <v>0</v>
      </c>
      <c r="M37" s="49">
        <v>0</v>
      </c>
      <c r="N37" s="50">
        <f t="shared" si="0"/>
        <v>3950000000</v>
      </c>
      <c r="O37" s="49"/>
      <c r="P37" s="49">
        <f>+N37-O37-Q37-R37</f>
        <v>3555000000</v>
      </c>
      <c r="Q37" s="49">
        <f>+N37*10%</f>
        <v>395000000</v>
      </c>
      <c r="R37" s="49"/>
      <c r="S37" s="49">
        <v>0</v>
      </c>
      <c r="T37" s="49">
        <v>0</v>
      </c>
      <c r="U37" s="51" t="e">
        <f t="shared" si="3"/>
        <v>#DIV/0!</v>
      </c>
      <c r="V37" s="52"/>
      <c r="W37" s="53"/>
      <c r="X37" s="53"/>
      <c r="Y37" s="54" t="s">
        <v>33</v>
      </c>
      <c r="Z37" s="16"/>
      <c r="AA37" s="16"/>
    </row>
    <row r="38" spans="1:28" s="56" customFormat="1" ht="22.5" customHeight="1" thickTop="1" thickBot="1" x14ac:dyDescent="0.3">
      <c r="A38" s="52" t="s">
        <v>30</v>
      </c>
      <c r="B38" s="52" t="s">
        <v>34</v>
      </c>
      <c r="C38" s="40" t="s">
        <v>48</v>
      </c>
      <c r="D38" s="40" t="s">
        <v>48</v>
      </c>
      <c r="E38" s="52" t="s">
        <v>34</v>
      </c>
      <c r="F38" s="52" t="s">
        <v>34</v>
      </c>
      <c r="G38" s="40" t="s">
        <v>34</v>
      </c>
      <c r="H38" s="40" t="s">
        <v>48</v>
      </c>
      <c r="I38" s="40"/>
      <c r="J38" s="48" t="s">
        <v>87</v>
      </c>
      <c r="K38" s="49"/>
      <c r="L38" s="49"/>
      <c r="M38" s="49"/>
      <c r="N38" s="49">
        <f t="shared" si="0"/>
        <v>0</v>
      </c>
      <c r="O38" s="49"/>
      <c r="P38" s="49"/>
      <c r="Q38" s="49">
        <f>+N38*10%</f>
        <v>0</v>
      </c>
      <c r="R38" s="49"/>
      <c r="S38" s="49">
        <f>291964958+22819281.61</f>
        <v>314784239.61000001</v>
      </c>
      <c r="T38" s="49">
        <v>120716236</v>
      </c>
      <c r="U38" s="51">
        <f t="shared" si="3"/>
        <v>0.38348881808555801</v>
      </c>
      <c r="V38" s="52"/>
      <c r="W38" s="53"/>
      <c r="X38" s="53"/>
      <c r="Y38" s="54" t="s">
        <v>33</v>
      </c>
      <c r="Z38" s="16"/>
      <c r="AA38" s="16"/>
    </row>
    <row r="39" spans="1:28" s="46" customFormat="1" ht="22.5" customHeight="1" thickTop="1" thickBot="1" x14ac:dyDescent="0.3">
      <c r="A39" s="63" t="s">
        <v>30</v>
      </c>
      <c r="B39" s="63" t="s">
        <v>34</v>
      </c>
      <c r="C39" s="38" t="s">
        <v>48</v>
      </c>
      <c r="D39" s="38" t="s">
        <v>48</v>
      </c>
      <c r="E39" s="63" t="s">
        <v>34</v>
      </c>
      <c r="F39" s="63" t="s">
        <v>34</v>
      </c>
      <c r="G39" s="38" t="s">
        <v>48</v>
      </c>
      <c r="H39" s="38"/>
      <c r="I39" s="38"/>
      <c r="J39" s="41" t="s">
        <v>88</v>
      </c>
      <c r="K39" s="42">
        <f>+K40+K41</f>
        <v>829000000</v>
      </c>
      <c r="L39" s="42">
        <f>+L40+L41</f>
        <v>0</v>
      </c>
      <c r="M39" s="42">
        <f>+M40+M41</f>
        <v>0</v>
      </c>
      <c r="N39" s="42">
        <f t="shared" si="0"/>
        <v>829000000</v>
      </c>
      <c r="O39" s="42">
        <f t="shared" ref="O39:T39" si="19">+O40+O41</f>
        <v>0</v>
      </c>
      <c r="P39" s="42">
        <f t="shared" si="19"/>
        <v>746100000</v>
      </c>
      <c r="Q39" s="42">
        <f t="shared" si="19"/>
        <v>82900000</v>
      </c>
      <c r="R39" s="42">
        <f t="shared" si="19"/>
        <v>0</v>
      </c>
      <c r="S39" s="42">
        <f t="shared" si="19"/>
        <v>352099626</v>
      </c>
      <c r="T39" s="42">
        <f t="shared" si="19"/>
        <v>94191680</v>
      </c>
      <c r="U39" s="43">
        <f t="shared" si="3"/>
        <v>0.26751428585726472</v>
      </c>
      <c r="V39" s="44" t="s">
        <v>44</v>
      </c>
      <c r="W39" s="45" t="s">
        <v>89</v>
      </c>
      <c r="X39" s="45" t="s">
        <v>90</v>
      </c>
      <c r="Y39" s="15" t="s">
        <v>33</v>
      </c>
      <c r="Z39" s="16"/>
      <c r="AA39" s="16"/>
    </row>
    <row r="40" spans="1:28" s="56" customFormat="1" ht="22.5" customHeight="1" thickTop="1" thickBot="1" x14ac:dyDescent="0.3">
      <c r="A40" s="52" t="s">
        <v>30</v>
      </c>
      <c r="B40" s="52" t="s">
        <v>34</v>
      </c>
      <c r="C40" s="40" t="s">
        <v>48</v>
      </c>
      <c r="D40" s="40" t="s">
        <v>48</v>
      </c>
      <c r="E40" s="52" t="s">
        <v>34</v>
      </c>
      <c r="F40" s="52" t="s">
        <v>34</v>
      </c>
      <c r="G40" s="40" t="s">
        <v>48</v>
      </c>
      <c r="H40" s="40" t="s">
        <v>34</v>
      </c>
      <c r="I40" s="40"/>
      <c r="J40" s="48" t="s">
        <v>91</v>
      </c>
      <c r="K40" s="49">
        <v>829000000</v>
      </c>
      <c r="L40" s="49">
        <v>0</v>
      </c>
      <c r="M40" s="49">
        <v>0</v>
      </c>
      <c r="N40" s="50">
        <f t="shared" si="0"/>
        <v>829000000</v>
      </c>
      <c r="O40" s="49"/>
      <c r="P40" s="49">
        <f>+N40-O40-Q40-R40</f>
        <v>746100000</v>
      </c>
      <c r="Q40" s="49">
        <f>+N40*10%</f>
        <v>82900000</v>
      </c>
      <c r="R40" s="49"/>
      <c r="S40" s="49">
        <v>0</v>
      </c>
      <c r="T40" s="49">
        <v>0</v>
      </c>
      <c r="U40" s="51" t="e">
        <f t="shared" si="3"/>
        <v>#DIV/0!</v>
      </c>
      <c r="V40" s="52"/>
      <c r="W40" s="53"/>
      <c r="X40" s="53"/>
      <c r="Y40" s="54" t="s">
        <v>33</v>
      </c>
      <c r="Z40" s="16"/>
      <c r="AA40" s="16"/>
    </row>
    <row r="41" spans="1:28" s="56" customFormat="1" ht="22.5" customHeight="1" thickTop="1" thickBot="1" x14ac:dyDescent="0.3">
      <c r="A41" s="52" t="s">
        <v>30</v>
      </c>
      <c r="B41" s="52" t="s">
        <v>34</v>
      </c>
      <c r="C41" s="40" t="s">
        <v>48</v>
      </c>
      <c r="D41" s="40" t="s">
        <v>48</v>
      </c>
      <c r="E41" s="52" t="s">
        <v>34</v>
      </c>
      <c r="F41" s="52" t="s">
        <v>34</v>
      </c>
      <c r="G41" s="40" t="s">
        <v>48</v>
      </c>
      <c r="H41" s="40" t="s">
        <v>48</v>
      </c>
      <c r="I41" s="40"/>
      <c r="J41" s="48" t="s">
        <v>92</v>
      </c>
      <c r="K41" s="49"/>
      <c r="L41" s="49"/>
      <c r="M41" s="49"/>
      <c r="N41" s="49">
        <f t="shared" si="0"/>
        <v>0</v>
      </c>
      <c r="O41" s="49"/>
      <c r="P41" s="49"/>
      <c r="Q41" s="49">
        <f>+N41*10%</f>
        <v>0</v>
      </c>
      <c r="R41" s="49"/>
      <c r="S41" s="49">
        <f>386328674-34229048</f>
        <v>352099626</v>
      </c>
      <c r="T41" s="49">
        <v>94191680</v>
      </c>
      <c r="U41" s="51">
        <f t="shared" si="3"/>
        <v>0.26751428585726472</v>
      </c>
      <c r="V41" s="52"/>
      <c r="W41" s="53"/>
      <c r="X41" s="53"/>
      <c r="Y41" s="54" t="s">
        <v>33</v>
      </c>
      <c r="Z41" s="16"/>
      <c r="AA41" s="16"/>
    </row>
    <row r="42" spans="1:28" s="46" customFormat="1" ht="22.5" customHeight="1" thickTop="1" thickBot="1" x14ac:dyDescent="0.3">
      <c r="A42" s="63" t="s">
        <v>30</v>
      </c>
      <c r="B42" s="63" t="s">
        <v>34</v>
      </c>
      <c r="C42" s="38" t="s">
        <v>48</v>
      </c>
      <c r="D42" s="38" t="s">
        <v>48</v>
      </c>
      <c r="E42" s="63" t="s">
        <v>34</v>
      </c>
      <c r="F42" s="63" t="s">
        <v>34</v>
      </c>
      <c r="G42" s="38" t="s">
        <v>72</v>
      </c>
      <c r="H42" s="38"/>
      <c r="I42" s="38"/>
      <c r="J42" s="41" t="s">
        <v>93</v>
      </c>
      <c r="K42" s="42">
        <f>+K43+K44</f>
        <v>0</v>
      </c>
      <c r="L42" s="42">
        <f>+L43+L44</f>
        <v>0</v>
      </c>
      <c r="M42" s="42">
        <f>+M43+M44</f>
        <v>0</v>
      </c>
      <c r="N42" s="42">
        <f t="shared" si="0"/>
        <v>0</v>
      </c>
      <c r="O42" s="42">
        <f t="shared" ref="O42:T42" si="20">+O43+O44</f>
        <v>0</v>
      </c>
      <c r="P42" s="42">
        <f t="shared" si="20"/>
        <v>0</v>
      </c>
      <c r="Q42" s="42">
        <f t="shared" si="20"/>
        <v>0</v>
      </c>
      <c r="R42" s="42">
        <f t="shared" si="20"/>
        <v>0</v>
      </c>
      <c r="S42" s="42">
        <f t="shared" si="20"/>
        <v>251649848</v>
      </c>
      <c r="T42" s="42">
        <f t="shared" si="20"/>
        <v>13337915</v>
      </c>
      <c r="U42" s="43">
        <f t="shared" si="3"/>
        <v>5.3001879818341875E-2</v>
      </c>
      <c r="V42" s="44" t="s">
        <v>44</v>
      </c>
      <c r="W42" s="45"/>
      <c r="X42" s="45"/>
      <c r="Y42" s="15" t="s">
        <v>33</v>
      </c>
      <c r="Z42" s="16"/>
      <c r="AA42" s="16"/>
    </row>
    <row r="43" spans="1:28" s="56" customFormat="1" ht="22.5" customHeight="1" thickTop="1" thickBot="1" x14ac:dyDescent="0.3">
      <c r="A43" s="52" t="s">
        <v>30</v>
      </c>
      <c r="B43" s="52" t="s">
        <v>34</v>
      </c>
      <c r="C43" s="40" t="s">
        <v>48</v>
      </c>
      <c r="D43" s="40" t="s">
        <v>48</v>
      </c>
      <c r="E43" s="52" t="s">
        <v>34</v>
      </c>
      <c r="F43" s="52" t="s">
        <v>34</v>
      </c>
      <c r="G43" s="40" t="s">
        <v>72</v>
      </c>
      <c r="H43" s="40" t="s">
        <v>34</v>
      </c>
      <c r="I43" s="40"/>
      <c r="J43" s="48" t="s">
        <v>94</v>
      </c>
      <c r="K43" s="49"/>
      <c r="L43" s="49"/>
      <c r="M43" s="49"/>
      <c r="N43" s="49">
        <f t="shared" si="0"/>
        <v>0</v>
      </c>
      <c r="O43" s="49"/>
      <c r="P43" s="49"/>
      <c r="Q43" s="49">
        <f t="shared" ref="Q43:Q50" si="21">+N43*10%</f>
        <v>0</v>
      </c>
      <c r="R43" s="49"/>
      <c r="S43" s="49">
        <f>238311933+13337915</f>
        <v>251649848</v>
      </c>
      <c r="T43" s="49">
        <v>13337915</v>
      </c>
      <c r="U43" s="51">
        <f t="shared" si="3"/>
        <v>5.3001879818341875E-2</v>
      </c>
      <c r="V43" s="52"/>
      <c r="W43" s="53"/>
      <c r="X43" s="53"/>
      <c r="Y43" s="54" t="s">
        <v>33</v>
      </c>
      <c r="Z43" s="16"/>
      <c r="AA43" s="16"/>
      <c r="AB43" s="64"/>
    </row>
    <row r="44" spans="1:28" s="56" customFormat="1" ht="22.5" customHeight="1" thickTop="1" thickBot="1" x14ac:dyDescent="0.3">
      <c r="A44" s="52" t="s">
        <v>30</v>
      </c>
      <c r="B44" s="52" t="s">
        <v>34</v>
      </c>
      <c r="C44" s="40" t="s">
        <v>48</v>
      </c>
      <c r="D44" s="40" t="s">
        <v>48</v>
      </c>
      <c r="E44" s="52" t="s">
        <v>34</v>
      </c>
      <c r="F44" s="52" t="s">
        <v>34</v>
      </c>
      <c r="G44" s="40" t="s">
        <v>72</v>
      </c>
      <c r="H44" s="40" t="s">
        <v>48</v>
      </c>
      <c r="I44" s="40"/>
      <c r="J44" s="48" t="s">
        <v>95</v>
      </c>
      <c r="K44" s="49"/>
      <c r="L44" s="49"/>
      <c r="M44" s="49"/>
      <c r="N44" s="49">
        <f t="shared" si="0"/>
        <v>0</v>
      </c>
      <c r="O44" s="49"/>
      <c r="P44" s="49"/>
      <c r="Q44" s="49">
        <f t="shared" si="21"/>
        <v>0</v>
      </c>
      <c r="R44" s="49"/>
      <c r="S44" s="49">
        <v>0</v>
      </c>
      <c r="T44" s="49"/>
      <c r="U44" s="51" t="e">
        <f t="shared" si="3"/>
        <v>#DIV/0!</v>
      </c>
      <c r="V44" s="52"/>
      <c r="W44" s="53"/>
      <c r="X44" s="53"/>
      <c r="Y44" s="54" t="s">
        <v>33</v>
      </c>
      <c r="Z44" s="16"/>
      <c r="AA44" s="16"/>
      <c r="AB44" s="64"/>
    </row>
    <row r="45" spans="1:28" s="46" customFormat="1" ht="22.5" customHeight="1" thickTop="1" thickBot="1" x14ac:dyDescent="0.3">
      <c r="A45" s="63" t="s">
        <v>30</v>
      </c>
      <c r="B45" s="63" t="s">
        <v>34</v>
      </c>
      <c r="C45" s="38" t="s">
        <v>48</v>
      </c>
      <c r="D45" s="38" t="s">
        <v>48</v>
      </c>
      <c r="E45" s="63" t="s">
        <v>34</v>
      </c>
      <c r="F45" s="63" t="s">
        <v>34</v>
      </c>
      <c r="G45" s="38" t="s">
        <v>76</v>
      </c>
      <c r="H45" s="38"/>
      <c r="I45" s="38"/>
      <c r="J45" s="41" t="s">
        <v>96</v>
      </c>
      <c r="K45" s="42">
        <f>+K46+K47</f>
        <v>4000000</v>
      </c>
      <c r="L45" s="42">
        <f>+L46+L47</f>
        <v>0</v>
      </c>
      <c r="M45" s="42">
        <f>+M46+M47</f>
        <v>0</v>
      </c>
      <c r="N45" s="42">
        <f t="shared" si="0"/>
        <v>4000000</v>
      </c>
      <c r="O45" s="42">
        <f t="shared" ref="O45:T45" si="22">+O46+O47</f>
        <v>0</v>
      </c>
      <c r="P45" s="42">
        <f t="shared" si="22"/>
        <v>3600000</v>
      </c>
      <c r="Q45" s="42">
        <f t="shared" si="22"/>
        <v>400000</v>
      </c>
      <c r="R45" s="42">
        <f t="shared" si="22"/>
        <v>0</v>
      </c>
      <c r="S45" s="42">
        <f t="shared" si="22"/>
        <v>11414851</v>
      </c>
      <c r="T45" s="42">
        <f t="shared" si="22"/>
        <v>4117918</v>
      </c>
      <c r="U45" s="43">
        <f t="shared" si="3"/>
        <v>0.36075092000762865</v>
      </c>
      <c r="V45" s="44" t="s">
        <v>44</v>
      </c>
      <c r="W45" s="45" t="s">
        <v>97</v>
      </c>
      <c r="X45" s="45" t="s">
        <v>98</v>
      </c>
      <c r="Y45" s="15" t="s">
        <v>33</v>
      </c>
      <c r="Z45" s="16"/>
      <c r="AA45" s="16"/>
    </row>
    <row r="46" spans="1:28" s="56" customFormat="1" ht="22.5" customHeight="1" thickTop="1" thickBot="1" x14ac:dyDescent="0.3">
      <c r="A46" s="52" t="s">
        <v>30</v>
      </c>
      <c r="B46" s="52" t="s">
        <v>34</v>
      </c>
      <c r="C46" s="40" t="s">
        <v>48</v>
      </c>
      <c r="D46" s="40" t="s">
        <v>48</v>
      </c>
      <c r="E46" s="52" t="s">
        <v>34</v>
      </c>
      <c r="F46" s="52" t="s">
        <v>34</v>
      </c>
      <c r="G46" s="40" t="s">
        <v>76</v>
      </c>
      <c r="H46" s="40" t="s">
        <v>34</v>
      </c>
      <c r="I46" s="40"/>
      <c r="J46" s="48" t="s">
        <v>99</v>
      </c>
      <c r="K46" s="49">
        <v>4000000</v>
      </c>
      <c r="L46" s="49">
        <v>0</v>
      </c>
      <c r="M46" s="49">
        <v>0</v>
      </c>
      <c r="N46" s="50">
        <f t="shared" si="0"/>
        <v>4000000</v>
      </c>
      <c r="O46" s="49"/>
      <c r="P46" s="49">
        <f>+N46-O46-Q46-R46</f>
        <v>3600000</v>
      </c>
      <c r="Q46" s="49">
        <f t="shared" si="21"/>
        <v>400000</v>
      </c>
      <c r="R46" s="49"/>
      <c r="S46" s="49">
        <f>6984272+4117918</f>
        <v>11102190</v>
      </c>
      <c r="T46" s="49">
        <v>4117918</v>
      </c>
      <c r="U46" s="51">
        <f t="shared" si="3"/>
        <v>0.3709104239794131</v>
      </c>
      <c r="V46" s="52"/>
      <c r="W46" s="53"/>
      <c r="X46" s="53"/>
      <c r="Y46" s="54" t="s">
        <v>33</v>
      </c>
      <c r="Z46" s="16"/>
      <c r="AA46" s="16"/>
      <c r="AB46" s="64"/>
    </row>
    <row r="47" spans="1:28" s="56" customFormat="1" ht="22.5" customHeight="1" thickTop="1" thickBot="1" x14ac:dyDescent="0.3">
      <c r="A47" s="52" t="s">
        <v>30</v>
      </c>
      <c r="B47" s="52" t="s">
        <v>34</v>
      </c>
      <c r="C47" s="40" t="s">
        <v>48</v>
      </c>
      <c r="D47" s="40" t="s">
        <v>48</v>
      </c>
      <c r="E47" s="52" t="s">
        <v>34</v>
      </c>
      <c r="F47" s="52" t="s">
        <v>34</v>
      </c>
      <c r="G47" s="40" t="s">
        <v>76</v>
      </c>
      <c r="H47" s="40" t="s">
        <v>48</v>
      </c>
      <c r="I47" s="40"/>
      <c r="J47" s="48" t="s">
        <v>100</v>
      </c>
      <c r="K47" s="49">
        <v>0</v>
      </c>
      <c r="L47" s="49"/>
      <c r="M47" s="49"/>
      <c r="N47" s="49">
        <f t="shared" si="0"/>
        <v>0</v>
      </c>
      <c r="O47" s="49"/>
      <c r="P47" s="49"/>
      <c r="Q47" s="49">
        <f t="shared" si="21"/>
        <v>0</v>
      </c>
      <c r="R47" s="49"/>
      <c r="S47" s="49">
        <v>312661</v>
      </c>
      <c r="T47" s="49">
        <v>0</v>
      </c>
      <c r="U47" s="51">
        <f t="shared" si="3"/>
        <v>0</v>
      </c>
      <c r="V47" s="52"/>
      <c r="W47" s="53"/>
      <c r="X47" s="53"/>
      <c r="Y47" s="54" t="s">
        <v>33</v>
      </c>
      <c r="Z47" s="16"/>
      <c r="AA47" s="16"/>
    </row>
    <row r="48" spans="1:28" s="56" customFormat="1" ht="22.5" customHeight="1" thickTop="1" thickBot="1" x14ac:dyDescent="0.3">
      <c r="A48" s="52" t="s">
        <v>30</v>
      </c>
      <c r="B48" s="52" t="s">
        <v>34</v>
      </c>
      <c r="C48" s="40" t="s">
        <v>48</v>
      </c>
      <c r="D48" s="40" t="s">
        <v>48</v>
      </c>
      <c r="E48" s="52" t="s">
        <v>34</v>
      </c>
      <c r="F48" s="52" t="s">
        <v>34</v>
      </c>
      <c r="G48" s="38" t="s">
        <v>101</v>
      </c>
      <c r="H48" s="40"/>
      <c r="I48" s="40"/>
      <c r="J48" s="57" t="s">
        <v>102</v>
      </c>
      <c r="K48" s="50">
        <f>+K49+K50</f>
        <v>0</v>
      </c>
      <c r="L48" s="50">
        <f>+L49+L50</f>
        <v>0</v>
      </c>
      <c r="M48" s="50">
        <f>+M49+M50</f>
        <v>0</v>
      </c>
      <c r="N48" s="50">
        <f t="shared" si="0"/>
        <v>0</v>
      </c>
      <c r="O48" s="50">
        <f t="shared" ref="O48:T48" si="23">+O49+O50</f>
        <v>0</v>
      </c>
      <c r="P48" s="50">
        <f t="shared" si="23"/>
        <v>0</v>
      </c>
      <c r="Q48" s="50">
        <f t="shared" si="23"/>
        <v>0</v>
      </c>
      <c r="R48" s="50">
        <f t="shared" si="23"/>
        <v>0</v>
      </c>
      <c r="S48" s="50">
        <f t="shared" si="23"/>
        <v>0</v>
      </c>
      <c r="T48" s="50">
        <f t="shared" si="23"/>
        <v>0</v>
      </c>
      <c r="U48" s="61" t="e">
        <f t="shared" si="3"/>
        <v>#DIV/0!</v>
      </c>
      <c r="V48" s="52"/>
      <c r="W48" s="53"/>
      <c r="X48" s="53"/>
      <c r="Y48" s="54" t="s">
        <v>33</v>
      </c>
      <c r="Z48" s="16"/>
      <c r="AA48" s="16"/>
    </row>
    <row r="49" spans="1:28" s="56" customFormat="1" ht="22.5" customHeight="1" thickTop="1" thickBot="1" x14ac:dyDescent="0.3">
      <c r="A49" s="52" t="s">
        <v>30</v>
      </c>
      <c r="B49" s="52" t="s">
        <v>34</v>
      </c>
      <c r="C49" s="40" t="s">
        <v>48</v>
      </c>
      <c r="D49" s="40" t="s">
        <v>48</v>
      </c>
      <c r="E49" s="52" t="s">
        <v>34</v>
      </c>
      <c r="F49" s="52" t="s">
        <v>34</v>
      </c>
      <c r="G49" s="40" t="s">
        <v>101</v>
      </c>
      <c r="H49" s="40" t="s">
        <v>34</v>
      </c>
      <c r="I49" s="40"/>
      <c r="J49" s="60" t="s">
        <v>103</v>
      </c>
      <c r="K49" s="50"/>
      <c r="L49" s="50"/>
      <c r="M49" s="50"/>
      <c r="N49" s="50">
        <f t="shared" si="0"/>
        <v>0</v>
      </c>
      <c r="O49" s="50"/>
      <c r="P49" s="50"/>
      <c r="Q49" s="49">
        <f t="shared" si="21"/>
        <v>0</v>
      </c>
      <c r="R49" s="50"/>
      <c r="S49" s="50"/>
      <c r="T49" s="50"/>
      <c r="U49" s="61" t="e">
        <f t="shared" si="3"/>
        <v>#DIV/0!</v>
      </c>
      <c r="V49" s="52"/>
      <c r="W49" s="53"/>
      <c r="X49" s="53"/>
      <c r="Y49" s="54" t="s">
        <v>33</v>
      </c>
      <c r="Z49" s="16"/>
      <c r="AA49" s="16"/>
    </row>
    <row r="50" spans="1:28" s="56" customFormat="1" ht="22.5" customHeight="1" thickTop="1" thickBot="1" x14ac:dyDescent="0.3">
      <c r="A50" s="52" t="s">
        <v>30</v>
      </c>
      <c r="B50" s="52" t="s">
        <v>34</v>
      </c>
      <c r="C50" s="40" t="s">
        <v>48</v>
      </c>
      <c r="D50" s="40" t="s">
        <v>48</v>
      </c>
      <c r="E50" s="52" t="s">
        <v>34</v>
      </c>
      <c r="F50" s="52" t="s">
        <v>34</v>
      </c>
      <c r="G50" s="40" t="s">
        <v>101</v>
      </c>
      <c r="H50" s="40" t="s">
        <v>48</v>
      </c>
      <c r="I50" s="40"/>
      <c r="J50" s="60" t="s">
        <v>104</v>
      </c>
      <c r="K50" s="50"/>
      <c r="L50" s="50"/>
      <c r="M50" s="50"/>
      <c r="N50" s="50">
        <f t="shared" si="0"/>
        <v>0</v>
      </c>
      <c r="O50" s="50"/>
      <c r="P50" s="50"/>
      <c r="Q50" s="49">
        <f t="shared" si="21"/>
        <v>0</v>
      </c>
      <c r="R50" s="50"/>
      <c r="S50" s="50"/>
      <c r="T50" s="50"/>
      <c r="U50" s="61" t="e">
        <f t="shared" si="3"/>
        <v>#DIV/0!</v>
      </c>
      <c r="V50" s="52"/>
      <c r="W50" s="53"/>
      <c r="X50" s="53"/>
      <c r="Y50" s="54" t="s">
        <v>33</v>
      </c>
      <c r="Z50" s="16"/>
      <c r="AA50" s="16"/>
    </row>
    <row r="51" spans="1:28" ht="22.5" customHeight="1" thickTop="1" thickBot="1" x14ac:dyDescent="0.3">
      <c r="A51" s="31">
        <v>1</v>
      </c>
      <c r="B51" s="32" t="s">
        <v>34</v>
      </c>
      <c r="C51" s="32" t="s">
        <v>48</v>
      </c>
      <c r="D51" s="32" t="s">
        <v>48</v>
      </c>
      <c r="E51" s="32" t="s">
        <v>48</v>
      </c>
      <c r="F51" s="33"/>
      <c r="G51" s="33"/>
      <c r="H51" s="33"/>
      <c r="I51" s="33"/>
      <c r="J51" s="34" t="s">
        <v>105</v>
      </c>
      <c r="K51" s="35">
        <f>+K52+K55+K58+K61+K64+K67+K70+K73</f>
        <v>440000000</v>
      </c>
      <c r="L51" s="35">
        <f>+L52+L55+L58+L61+L64+L67+L70+L73</f>
        <v>0</v>
      </c>
      <c r="M51" s="35">
        <f>+M52+M55+M58+M61+M64+M67+M70+M73</f>
        <v>0</v>
      </c>
      <c r="N51" s="35">
        <f t="shared" si="0"/>
        <v>440000000</v>
      </c>
      <c r="O51" s="35">
        <f t="shared" ref="O51:T51" si="24">+O52+O55+O58+O61+O64+O67+O70+O73</f>
        <v>0</v>
      </c>
      <c r="P51" s="35">
        <f t="shared" si="24"/>
        <v>396000000</v>
      </c>
      <c r="Q51" s="35">
        <f t="shared" si="24"/>
        <v>44000000</v>
      </c>
      <c r="R51" s="35">
        <f t="shared" si="24"/>
        <v>0</v>
      </c>
      <c r="S51" s="35">
        <f>+S52+S55+S58+S61+S64+S67+S70+S73</f>
        <v>295940044</v>
      </c>
      <c r="T51" s="35">
        <f t="shared" si="24"/>
        <v>212353334</v>
      </c>
      <c r="U51" s="36">
        <f t="shared" si="3"/>
        <v>0.71755525588825009</v>
      </c>
      <c r="V51" s="32"/>
      <c r="W51" s="37" t="s">
        <v>106</v>
      </c>
      <c r="X51" s="37" t="s">
        <v>107</v>
      </c>
      <c r="Y51" s="15" t="s">
        <v>33</v>
      </c>
      <c r="Z51" s="16"/>
      <c r="AA51" s="16"/>
    </row>
    <row r="52" spans="1:28" ht="46.5" thickTop="1" thickBot="1" x14ac:dyDescent="0.3">
      <c r="A52" s="52">
        <v>1</v>
      </c>
      <c r="B52" s="52" t="s">
        <v>34</v>
      </c>
      <c r="C52" s="40" t="s">
        <v>48</v>
      </c>
      <c r="D52" s="40" t="s">
        <v>48</v>
      </c>
      <c r="E52" s="52" t="s">
        <v>48</v>
      </c>
      <c r="F52" s="38" t="s">
        <v>34</v>
      </c>
      <c r="G52" s="40"/>
      <c r="H52" s="40"/>
      <c r="I52" s="40"/>
      <c r="J52" s="57" t="s">
        <v>108</v>
      </c>
      <c r="K52" s="58">
        <f>+K53+K54</f>
        <v>422000000</v>
      </c>
      <c r="L52" s="58">
        <f>+L53+L54</f>
        <v>0</v>
      </c>
      <c r="M52" s="58">
        <f>+M53+M54</f>
        <v>0</v>
      </c>
      <c r="N52" s="58">
        <f t="shared" si="0"/>
        <v>422000000</v>
      </c>
      <c r="O52" s="58">
        <f t="shared" ref="O52:T52" si="25">+O53+O54</f>
        <v>0</v>
      </c>
      <c r="P52" s="58">
        <f t="shared" si="25"/>
        <v>379800000</v>
      </c>
      <c r="Q52" s="58">
        <f t="shared" si="25"/>
        <v>42200000</v>
      </c>
      <c r="R52" s="58">
        <f t="shared" si="25"/>
        <v>0</v>
      </c>
      <c r="S52" s="58">
        <f t="shared" si="25"/>
        <v>240611917</v>
      </c>
      <c r="T52" s="58">
        <f t="shared" si="25"/>
        <v>145766464</v>
      </c>
      <c r="U52" s="59">
        <f t="shared" si="3"/>
        <v>0.60581564627989726</v>
      </c>
      <c r="V52" s="44" t="s">
        <v>44</v>
      </c>
      <c r="W52" s="53" t="s">
        <v>109</v>
      </c>
      <c r="X52" s="53"/>
      <c r="Y52" s="15" t="s">
        <v>33</v>
      </c>
      <c r="Z52" s="16"/>
      <c r="AA52" s="16"/>
      <c r="AB52" s="65"/>
    </row>
    <row r="53" spans="1:28" ht="69" thickTop="1" thickBot="1" x14ac:dyDescent="0.3">
      <c r="A53" s="52">
        <v>1</v>
      </c>
      <c r="B53" s="52" t="s">
        <v>34</v>
      </c>
      <c r="C53" s="40" t="s">
        <v>48</v>
      </c>
      <c r="D53" s="40" t="s">
        <v>48</v>
      </c>
      <c r="E53" s="52" t="s">
        <v>48</v>
      </c>
      <c r="F53" s="40" t="s">
        <v>34</v>
      </c>
      <c r="G53" s="38" t="s">
        <v>34</v>
      </c>
      <c r="H53" s="40"/>
      <c r="I53" s="40"/>
      <c r="J53" s="60" t="s">
        <v>110</v>
      </c>
      <c r="K53" s="50">
        <v>422000000</v>
      </c>
      <c r="L53" s="50">
        <v>0</v>
      </c>
      <c r="M53" s="50">
        <v>0</v>
      </c>
      <c r="N53" s="50">
        <f t="shared" si="0"/>
        <v>422000000</v>
      </c>
      <c r="O53" s="50"/>
      <c r="P53" s="49">
        <f>+N53-O53-Q53-R53</f>
        <v>379800000</v>
      </c>
      <c r="Q53" s="49">
        <f t="shared" ref="Q53:Q75" si="26">+N53*10%</f>
        <v>42200000</v>
      </c>
      <c r="R53" s="50"/>
      <c r="S53" s="50">
        <v>131357951</v>
      </c>
      <c r="T53" s="50">
        <v>83699437</v>
      </c>
      <c r="U53" s="61">
        <f t="shared" si="3"/>
        <v>0.63718592108672589</v>
      </c>
      <c r="V53" s="66" t="s">
        <v>111</v>
      </c>
      <c r="W53" s="53"/>
      <c r="X53" s="53"/>
      <c r="Y53" s="15" t="s">
        <v>33</v>
      </c>
      <c r="Z53" s="16"/>
      <c r="AA53" s="16"/>
      <c r="AB53" s="16"/>
    </row>
    <row r="54" spans="1:28" ht="69" thickTop="1" thickBot="1" x14ac:dyDescent="0.3">
      <c r="A54" s="52">
        <v>1</v>
      </c>
      <c r="B54" s="52" t="s">
        <v>34</v>
      </c>
      <c r="C54" s="40" t="s">
        <v>48</v>
      </c>
      <c r="D54" s="40" t="s">
        <v>48</v>
      </c>
      <c r="E54" s="52" t="s">
        <v>48</v>
      </c>
      <c r="F54" s="40" t="s">
        <v>34</v>
      </c>
      <c r="G54" s="38" t="s">
        <v>48</v>
      </c>
      <c r="H54" s="40"/>
      <c r="I54" s="40"/>
      <c r="J54" s="60" t="s">
        <v>112</v>
      </c>
      <c r="K54" s="50">
        <v>0</v>
      </c>
      <c r="L54" s="50"/>
      <c r="M54" s="50"/>
      <c r="N54" s="50">
        <f t="shared" si="0"/>
        <v>0</v>
      </c>
      <c r="O54" s="50"/>
      <c r="P54" s="49">
        <f>+N54-O54-Q54-R54</f>
        <v>0</v>
      </c>
      <c r="Q54" s="49">
        <f t="shared" si="26"/>
        <v>0</v>
      </c>
      <c r="R54" s="50"/>
      <c r="S54" s="50">
        <f>127697746-18443780</f>
        <v>109253966</v>
      </c>
      <c r="T54" s="50">
        <v>62067027</v>
      </c>
      <c r="U54" s="61">
        <f t="shared" si="3"/>
        <v>0.56809861712480081</v>
      </c>
      <c r="V54" s="66" t="s">
        <v>111</v>
      </c>
      <c r="W54" s="53"/>
      <c r="X54" s="53"/>
      <c r="Y54" s="15" t="s">
        <v>33</v>
      </c>
      <c r="Z54" s="16"/>
      <c r="AA54" s="16"/>
    </row>
    <row r="55" spans="1:28" ht="24" thickTop="1" thickBot="1" x14ac:dyDescent="0.3">
      <c r="A55" s="52">
        <v>1</v>
      </c>
      <c r="B55" s="52" t="s">
        <v>34</v>
      </c>
      <c r="C55" s="40" t="s">
        <v>48</v>
      </c>
      <c r="D55" s="40" t="s">
        <v>48</v>
      </c>
      <c r="E55" s="52" t="s">
        <v>48</v>
      </c>
      <c r="F55" s="38" t="s">
        <v>48</v>
      </c>
      <c r="G55" s="40"/>
      <c r="H55" s="40"/>
      <c r="I55" s="40"/>
      <c r="J55" s="57" t="s">
        <v>113</v>
      </c>
      <c r="K55" s="58">
        <f>+K56+K57</f>
        <v>0</v>
      </c>
      <c r="L55" s="58">
        <f>+L56+L57</f>
        <v>0</v>
      </c>
      <c r="M55" s="58">
        <f>+M56+M57</f>
        <v>0</v>
      </c>
      <c r="N55" s="58">
        <f t="shared" si="0"/>
        <v>0</v>
      </c>
      <c r="O55" s="58">
        <f t="shared" ref="O55:T55" si="27">+O56+O57</f>
        <v>0</v>
      </c>
      <c r="P55" s="58">
        <f t="shared" si="27"/>
        <v>0</v>
      </c>
      <c r="Q55" s="58">
        <f t="shared" si="27"/>
        <v>0</v>
      </c>
      <c r="R55" s="58">
        <f t="shared" si="27"/>
        <v>0</v>
      </c>
      <c r="S55" s="58">
        <f t="shared" si="27"/>
        <v>55328127</v>
      </c>
      <c r="T55" s="58">
        <f t="shared" si="27"/>
        <v>59833880</v>
      </c>
      <c r="U55" s="59">
        <f t="shared" si="3"/>
        <v>1.0814369335148468</v>
      </c>
      <c r="V55" s="38"/>
      <c r="W55" s="53" t="s">
        <v>109</v>
      </c>
      <c r="X55" s="53"/>
      <c r="Y55" s="15" t="s">
        <v>33</v>
      </c>
      <c r="Z55" s="16"/>
      <c r="AA55" s="16"/>
    </row>
    <row r="56" spans="1:28" ht="80.25" thickTop="1" thickBot="1" x14ac:dyDescent="0.3">
      <c r="A56" s="52">
        <v>1</v>
      </c>
      <c r="B56" s="52" t="s">
        <v>34</v>
      </c>
      <c r="C56" s="40" t="s">
        <v>48</v>
      </c>
      <c r="D56" s="40" t="s">
        <v>48</v>
      </c>
      <c r="E56" s="52" t="s">
        <v>48</v>
      </c>
      <c r="F56" s="40" t="s">
        <v>48</v>
      </c>
      <c r="G56" s="38" t="s">
        <v>34</v>
      </c>
      <c r="H56" s="40"/>
      <c r="I56" s="40"/>
      <c r="J56" s="60" t="s">
        <v>114</v>
      </c>
      <c r="K56" s="50">
        <v>0</v>
      </c>
      <c r="L56" s="50"/>
      <c r="M56" s="50"/>
      <c r="N56" s="50">
        <f t="shared" si="0"/>
        <v>0</v>
      </c>
      <c r="O56" s="50"/>
      <c r="P56" s="49">
        <f t="shared" ref="P56:P75" si="28">+N56-O56-Q56-R56</f>
        <v>0</v>
      </c>
      <c r="Q56" s="49">
        <f t="shared" si="26"/>
        <v>0</v>
      </c>
      <c r="R56" s="50"/>
      <c r="S56" s="50">
        <v>55328127</v>
      </c>
      <c r="T56" s="50">
        <v>30910346</v>
      </c>
      <c r="U56" s="61">
        <f t="shared" si="3"/>
        <v>0.5586732766139002</v>
      </c>
      <c r="V56" s="66" t="s">
        <v>115</v>
      </c>
      <c r="W56" s="53"/>
      <c r="X56" s="53"/>
      <c r="Y56" s="15" t="s">
        <v>33</v>
      </c>
      <c r="Z56" s="16"/>
      <c r="AA56" s="16"/>
    </row>
    <row r="57" spans="1:28" ht="80.25" thickTop="1" thickBot="1" x14ac:dyDescent="0.3">
      <c r="A57" s="52">
        <v>1</v>
      </c>
      <c r="B57" s="52" t="s">
        <v>34</v>
      </c>
      <c r="C57" s="40" t="s">
        <v>48</v>
      </c>
      <c r="D57" s="40" t="s">
        <v>48</v>
      </c>
      <c r="E57" s="52" t="s">
        <v>48</v>
      </c>
      <c r="F57" s="40" t="s">
        <v>48</v>
      </c>
      <c r="G57" s="38" t="s">
        <v>48</v>
      </c>
      <c r="H57" s="40"/>
      <c r="I57" s="40"/>
      <c r="J57" s="60" t="s">
        <v>116</v>
      </c>
      <c r="K57" s="50">
        <v>0</v>
      </c>
      <c r="L57" s="50"/>
      <c r="M57" s="50"/>
      <c r="N57" s="50">
        <f t="shared" si="0"/>
        <v>0</v>
      </c>
      <c r="O57" s="50"/>
      <c r="P57" s="49">
        <f t="shared" si="28"/>
        <v>0</v>
      </c>
      <c r="Q57" s="49">
        <f t="shared" si="26"/>
        <v>0</v>
      </c>
      <c r="R57" s="50"/>
      <c r="S57" s="50"/>
      <c r="T57" s="50">
        <v>28923534</v>
      </c>
      <c r="U57" s="61" t="e">
        <f t="shared" si="3"/>
        <v>#DIV/0!</v>
      </c>
      <c r="V57" s="66" t="s">
        <v>115</v>
      </c>
      <c r="W57" s="53"/>
      <c r="X57" s="53"/>
      <c r="Y57" s="15" t="s">
        <v>33</v>
      </c>
      <c r="Z57" s="16"/>
      <c r="AA57" s="16"/>
    </row>
    <row r="58" spans="1:28" ht="22.5" customHeight="1" thickTop="1" thickBot="1" x14ac:dyDescent="0.3">
      <c r="A58" s="52">
        <v>1</v>
      </c>
      <c r="B58" s="52" t="s">
        <v>34</v>
      </c>
      <c r="C58" s="40" t="s">
        <v>48</v>
      </c>
      <c r="D58" s="40" t="s">
        <v>48</v>
      </c>
      <c r="E58" s="52" t="s">
        <v>48</v>
      </c>
      <c r="F58" s="38" t="s">
        <v>72</v>
      </c>
      <c r="G58" s="40"/>
      <c r="H58" s="40"/>
      <c r="I58" s="40"/>
      <c r="J58" s="57" t="s">
        <v>117</v>
      </c>
      <c r="K58" s="58">
        <f>+K59+K60</f>
        <v>18000000</v>
      </c>
      <c r="L58" s="58">
        <f>+L59+L60</f>
        <v>0</v>
      </c>
      <c r="M58" s="58">
        <f>+M59+M60</f>
        <v>0</v>
      </c>
      <c r="N58" s="58">
        <f t="shared" si="0"/>
        <v>18000000</v>
      </c>
      <c r="O58" s="58">
        <f t="shared" ref="O58:T58" si="29">+O59+O60</f>
        <v>0</v>
      </c>
      <c r="P58" s="58">
        <f t="shared" si="29"/>
        <v>16200000</v>
      </c>
      <c r="Q58" s="58">
        <f t="shared" si="29"/>
        <v>1800000</v>
      </c>
      <c r="R58" s="58">
        <f t="shared" si="29"/>
        <v>0</v>
      </c>
      <c r="S58" s="58">
        <f t="shared" si="29"/>
        <v>0</v>
      </c>
      <c r="T58" s="58">
        <f t="shared" si="29"/>
        <v>6752990</v>
      </c>
      <c r="U58" s="59" t="e">
        <f t="shared" si="3"/>
        <v>#DIV/0!</v>
      </c>
      <c r="V58" s="38"/>
      <c r="W58" s="53"/>
      <c r="X58" s="53"/>
      <c r="Y58" s="15" t="s">
        <v>33</v>
      </c>
      <c r="Z58" s="16"/>
      <c r="AA58" s="16"/>
    </row>
    <row r="59" spans="1:28" ht="22.5" customHeight="1" thickTop="1" thickBot="1" x14ac:dyDescent="0.3">
      <c r="A59" s="52">
        <v>1</v>
      </c>
      <c r="B59" s="52" t="s">
        <v>34</v>
      </c>
      <c r="C59" s="40" t="s">
        <v>48</v>
      </c>
      <c r="D59" s="40" t="s">
        <v>48</v>
      </c>
      <c r="E59" s="52" t="s">
        <v>48</v>
      </c>
      <c r="F59" s="40" t="s">
        <v>72</v>
      </c>
      <c r="G59" s="38" t="s">
        <v>34</v>
      </c>
      <c r="H59" s="40"/>
      <c r="I59" s="40"/>
      <c r="J59" s="60" t="s">
        <v>118</v>
      </c>
      <c r="K59" s="50">
        <v>18000000</v>
      </c>
      <c r="L59" s="50">
        <v>0</v>
      </c>
      <c r="M59" s="50">
        <v>0</v>
      </c>
      <c r="N59" s="50">
        <f t="shared" si="0"/>
        <v>18000000</v>
      </c>
      <c r="O59" s="50"/>
      <c r="P59" s="49">
        <f t="shared" si="28"/>
        <v>16200000</v>
      </c>
      <c r="Q59" s="49">
        <f t="shared" si="26"/>
        <v>1800000</v>
      </c>
      <c r="R59" s="50"/>
      <c r="S59" s="50"/>
      <c r="T59" s="50">
        <v>6752990</v>
      </c>
      <c r="U59" s="61" t="e">
        <f t="shared" si="3"/>
        <v>#DIV/0!</v>
      </c>
      <c r="V59" s="66" t="s">
        <v>119</v>
      </c>
      <c r="W59" s="53"/>
      <c r="X59" s="53"/>
      <c r="Y59" s="15" t="s">
        <v>33</v>
      </c>
      <c r="Z59" s="16"/>
      <c r="AA59" s="16"/>
    </row>
    <row r="60" spans="1:28" ht="22.5" customHeight="1" thickTop="1" thickBot="1" x14ac:dyDescent="0.3">
      <c r="A60" s="52">
        <v>1</v>
      </c>
      <c r="B60" s="52" t="s">
        <v>34</v>
      </c>
      <c r="C60" s="40" t="s">
        <v>48</v>
      </c>
      <c r="D60" s="40" t="s">
        <v>48</v>
      </c>
      <c r="E60" s="52" t="s">
        <v>48</v>
      </c>
      <c r="F60" s="40" t="s">
        <v>72</v>
      </c>
      <c r="G60" s="38" t="s">
        <v>48</v>
      </c>
      <c r="H60" s="40"/>
      <c r="I60" s="40"/>
      <c r="J60" s="60" t="s">
        <v>120</v>
      </c>
      <c r="K60" s="50">
        <v>0</v>
      </c>
      <c r="L60" s="50">
        <v>0</v>
      </c>
      <c r="M60" s="50">
        <v>0</v>
      </c>
      <c r="N60" s="50">
        <v>0</v>
      </c>
      <c r="O60" s="50"/>
      <c r="P60" s="49">
        <f t="shared" si="28"/>
        <v>0</v>
      </c>
      <c r="Q60" s="49">
        <f t="shared" si="26"/>
        <v>0</v>
      </c>
      <c r="R60" s="50"/>
      <c r="S60" s="50"/>
      <c r="T60" s="50"/>
      <c r="U60" s="61" t="e">
        <f t="shared" si="3"/>
        <v>#DIV/0!</v>
      </c>
      <c r="V60" s="38"/>
      <c r="W60" s="53"/>
      <c r="X60" s="53"/>
      <c r="Y60" s="15" t="s">
        <v>33</v>
      </c>
      <c r="Z60" s="16"/>
      <c r="AA60" s="16"/>
    </row>
    <row r="61" spans="1:28" ht="22.5" customHeight="1" thickTop="1" thickBot="1" x14ac:dyDescent="0.3">
      <c r="A61" s="52">
        <v>1</v>
      </c>
      <c r="B61" s="52" t="s">
        <v>34</v>
      </c>
      <c r="C61" s="40" t="s">
        <v>48</v>
      </c>
      <c r="D61" s="40" t="s">
        <v>48</v>
      </c>
      <c r="E61" s="52" t="s">
        <v>48</v>
      </c>
      <c r="F61" s="38" t="s">
        <v>76</v>
      </c>
      <c r="G61" s="40"/>
      <c r="H61" s="40"/>
      <c r="I61" s="40"/>
      <c r="J61" s="57" t="s">
        <v>121</v>
      </c>
      <c r="K61" s="58">
        <f>+K62+K63</f>
        <v>0</v>
      </c>
      <c r="L61" s="58">
        <f>+L62+L63</f>
        <v>0</v>
      </c>
      <c r="M61" s="58">
        <f>+M62+M63</f>
        <v>0</v>
      </c>
      <c r="N61" s="58">
        <f t="shared" si="0"/>
        <v>0</v>
      </c>
      <c r="O61" s="58">
        <f t="shared" ref="O61:T61" si="30">+O62+O63</f>
        <v>0</v>
      </c>
      <c r="P61" s="58">
        <f t="shared" si="30"/>
        <v>0</v>
      </c>
      <c r="Q61" s="58">
        <f t="shared" si="30"/>
        <v>0</v>
      </c>
      <c r="R61" s="58">
        <f t="shared" si="30"/>
        <v>0</v>
      </c>
      <c r="S61" s="58">
        <f t="shared" si="30"/>
        <v>0</v>
      </c>
      <c r="T61" s="58">
        <f t="shared" si="30"/>
        <v>0</v>
      </c>
      <c r="U61" s="59" t="e">
        <f t="shared" si="3"/>
        <v>#DIV/0!</v>
      </c>
      <c r="V61" s="38"/>
      <c r="W61" s="53"/>
      <c r="X61" s="53"/>
      <c r="Y61" s="15" t="s">
        <v>33</v>
      </c>
      <c r="Z61" s="16"/>
      <c r="AA61" s="16"/>
    </row>
    <row r="62" spans="1:28" ht="22.5" customHeight="1" thickTop="1" thickBot="1" x14ac:dyDescent="0.3">
      <c r="A62" s="52">
        <v>1</v>
      </c>
      <c r="B62" s="52" t="s">
        <v>34</v>
      </c>
      <c r="C62" s="40" t="s">
        <v>48</v>
      </c>
      <c r="D62" s="40" t="s">
        <v>48</v>
      </c>
      <c r="E62" s="52" t="s">
        <v>48</v>
      </c>
      <c r="F62" s="40" t="s">
        <v>76</v>
      </c>
      <c r="G62" s="38" t="s">
        <v>34</v>
      </c>
      <c r="H62" s="40"/>
      <c r="I62" s="40"/>
      <c r="J62" s="60" t="s">
        <v>122</v>
      </c>
      <c r="K62" s="50"/>
      <c r="L62" s="50"/>
      <c r="M62" s="50"/>
      <c r="N62" s="50">
        <f t="shared" si="0"/>
        <v>0</v>
      </c>
      <c r="O62" s="50"/>
      <c r="P62" s="49">
        <f t="shared" si="28"/>
        <v>0</v>
      </c>
      <c r="Q62" s="49">
        <f t="shared" si="26"/>
        <v>0</v>
      </c>
      <c r="R62" s="50"/>
      <c r="S62" s="50"/>
      <c r="T62" s="50"/>
      <c r="U62" s="61" t="e">
        <f t="shared" si="3"/>
        <v>#DIV/0!</v>
      </c>
      <c r="V62" s="38"/>
      <c r="W62" s="53"/>
      <c r="X62" s="53"/>
      <c r="Y62" s="15" t="s">
        <v>33</v>
      </c>
      <c r="Z62" s="16"/>
      <c r="AA62" s="16"/>
    </row>
    <row r="63" spans="1:28" ht="22.5" customHeight="1" thickTop="1" thickBot="1" x14ac:dyDescent="0.3">
      <c r="A63" s="52">
        <v>1</v>
      </c>
      <c r="B63" s="52" t="s">
        <v>34</v>
      </c>
      <c r="C63" s="40" t="s">
        <v>48</v>
      </c>
      <c r="D63" s="40" t="s">
        <v>48</v>
      </c>
      <c r="E63" s="52" t="s">
        <v>48</v>
      </c>
      <c r="F63" s="40" t="s">
        <v>76</v>
      </c>
      <c r="G63" s="38" t="s">
        <v>48</v>
      </c>
      <c r="H63" s="40"/>
      <c r="I63" s="40"/>
      <c r="J63" s="60" t="s">
        <v>123</v>
      </c>
      <c r="K63" s="50"/>
      <c r="L63" s="50"/>
      <c r="M63" s="50"/>
      <c r="N63" s="50">
        <f t="shared" si="0"/>
        <v>0</v>
      </c>
      <c r="O63" s="50"/>
      <c r="P63" s="49">
        <f t="shared" si="28"/>
        <v>0</v>
      </c>
      <c r="Q63" s="49">
        <f t="shared" si="26"/>
        <v>0</v>
      </c>
      <c r="R63" s="50"/>
      <c r="S63" s="50"/>
      <c r="T63" s="50"/>
      <c r="U63" s="61" t="e">
        <f t="shared" si="3"/>
        <v>#DIV/0!</v>
      </c>
      <c r="V63" s="38"/>
      <c r="W63" s="53"/>
      <c r="X63" s="53"/>
      <c r="Y63" s="15" t="s">
        <v>33</v>
      </c>
      <c r="Z63" s="16"/>
      <c r="AA63" s="16"/>
    </row>
    <row r="64" spans="1:28" ht="22.5" customHeight="1" thickTop="1" thickBot="1" x14ac:dyDescent="0.3">
      <c r="A64" s="52">
        <v>1</v>
      </c>
      <c r="B64" s="52" t="s">
        <v>34</v>
      </c>
      <c r="C64" s="40" t="s">
        <v>48</v>
      </c>
      <c r="D64" s="40" t="s">
        <v>48</v>
      </c>
      <c r="E64" s="52" t="s">
        <v>48</v>
      </c>
      <c r="F64" s="38" t="s">
        <v>101</v>
      </c>
      <c r="G64" s="40"/>
      <c r="H64" s="40"/>
      <c r="I64" s="40"/>
      <c r="J64" s="57" t="s">
        <v>124</v>
      </c>
      <c r="K64" s="58">
        <f>+K65+K66</f>
        <v>0</v>
      </c>
      <c r="L64" s="58">
        <f>+L65+L66</f>
        <v>0</v>
      </c>
      <c r="M64" s="58">
        <f>+M65+M66</f>
        <v>0</v>
      </c>
      <c r="N64" s="58">
        <f t="shared" si="0"/>
        <v>0</v>
      </c>
      <c r="O64" s="58">
        <f t="shared" ref="O64:T64" si="31">+O65+O66</f>
        <v>0</v>
      </c>
      <c r="P64" s="58">
        <f t="shared" si="31"/>
        <v>0</v>
      </c>
      <c r="Q64" s="58">
        <f t="shared" si="31"/>
        <v>0</v>
      </c>
      <c r="R64" s="58">
        <f t="shared" si="31"/>
        <v>0</v>
      </c>
      <c r="S64" s="58">
        <f t="shared" si="31"/>
        <v>0</v>
      </c>
      <c r="T64" s="58">
        <f t="shared" si="31"/>
        <v>0</v>
      </c>
      <c r="U64" s="59" t="e">
        <f t="shared" si="3"/>
        <v>#DIV/0!</v>
      </c>
      <c r="V64" s="38"/>
      <c r="W64" s="53"/>
      <c r="X64" s="53"/>
      <c r="Y64" s="15" t="s">
        <v>33</v>
      </c>
      <c r="Z64" s="16"/>
      <c r="AA64" s="16"/>
    </row>
    <row r="65" spans="1:28" ht="22.5" customHeight="1" thickTop="1" thickBot="1" x14ac:dyDescent="0.3">
      <c r="A65" s="52">
        <v>1</v>
      </c>
      <c r="B65" s="52" t="s">
        <v>34</v>
      </c>
      <c r="C65" s="40" t="s">
        <v>48</v>
      </c>
      <c r="D65" s="40" t="s">
        <v>48</v>
      </c>
      <c r="E65" s="52" t="s">
        <v>48</v>
      </c>
      <c r="F65" s="40" t="s">
        <v>101</v>
      </c>
      <c r="G65" s="38" t="s">
        <v>34</v>
      </c>
      <c r="H65" s="40"/>
      <c r="I65" s="40"/>
      <c r="J65" s="60" t="s">
        <v>125</v>
      </c>
      <c r="K65" s="50"/>
      <c r="L65" s="50"/>
      <c r="M65" s="50"/>
      <c r="N65" s="50">
        <f t="shared" si="0"/>
        <v>0</v>
      </c>
      <c r="O65" s="50"/>
      <c r="P65" s="49">
        <f t="shared" si="28"/>
        <v>0</v>
      </c>
      <c r="Q65" s="49">
        <f t="shared" si="26"/>
        <v>0</v>
      </c>
      <c r="R65" s="50"/>
      <c r="S65" s="50"/>
      <c r="T65" s="50"/>
      <c r="U65" s="61" t="e">
        <f t="shared" si="3"/>
        <v>#DIV/0!</v>
      </c>
      <c r="V65" s="38"/>
      <c r="W65" s="53"/>
      <c r="X65" s="53"/>
      <c r="Y65" s="15" t="s">
        <v>33</v>
      </c>
      <c r="Z65" s="16"/>
      <c r="AA65" s="16"/>
    </row>
    <row r="66" spans="1:28" ht="22.5" customHeight="1" thickTop="1" thickBot="1" x14ac:dyDescent="0.3">
      <c r="A66" s="52">
        <v>1</v>
      </c>
      <c r="B66" s="52" t="s">
        <v>34</v>
      </c>
      <c r="C66" s="40" t="s">
        <v>48</v>
      </c>
      <c r="D66" s="40" t="s">
        <v>48</v>
      </c>
      <c r="E66" s="52" t="s">
        <v>48</v>
      </c>
      <c r="F66" s="40" t="s">
        <v>101</v>
      </c>
      <c r="G66" s="38" t="s">
        <v>48</v>
      </c>
      <c r="H66" s="40"/>
      <c r="I66" s="40"/>
      <c r="J66" s="60" t="s">
        <v>126</v>
      </c>
      <c r="K66" s="50"/>
      <c r="L66" s="50"/>
      <c r="M66" s="50"/>
      <c r="N66" s="50">
        <f t="shared" si="0"/>
        <v>0</v>
      </c>
      <c r="O66" s="50"/>
      <c r="P66" s="49">
        <f t="shared" si="28"/>
        <v>0</v>
      </c>
      <c r="Q66" s="49">
        <f t="shared" si="26"/>
        <v>0</v>
      </c>
      <c r="R66" s="50"/>
      <c r="S66" s="50"/>
      <c r="T66" s="50"/>
      <c r="U66" s="61" t="e">
        <f t="shared" si="3"/>
        <v>#DIV/0!</v>
      </c>
      <c r="V66" s="38"/>
      <c r="W66" s="53"/>
      <c r="X66" s="53"/>
      <c r="Y66" s="15" t="s">
        <v>33</v>
      </c>
      <c r="Z66" s="16"/>
      <c r="AA66" s="16"/>
    </row>
    <row r="67" spans="1:28" ht="22.5" customHeight="1" thickTop="1" thickBot="1" x14ac:dyDescent="0.3">
      <c r="A67" s="52">
        <v>1</v>
      </c>
      <c r="B67" s="52" t="s">
        <v>34</v>
      </c>
      <c r="C67" s="40" t="s">
        <v>48</v>
      </c>
      <c r="D67" s="40" t="s">
        <v>48</v>
      </c>
      <c r="E67" s="52" t="s">
        <v>48</v>
      </c>
      <c r="F67" s="38" t="s">
        <v>127</v>
      </c>
      <c r="G67" s="40"/>
      <c r="H67" s="40"/>
      <c r="I67" s="40"/>
      <c r="J67" s="57" t="s">
        <v>128</v>
      </c>
      <c r="K67" s="58">
        <f>+K68+K69</f>
        <v>0</v>
      </c>
      <c r="L67" s="58">
        <f>+L68+L69</f>
        <v>0</v>
      </c>
      <c r="M67" s="58">
        <f>+M68+M69</f>
        <v>0</v>
      </c>
      <c r="N67" s="58">
        <f t="shared" si="0"/>
        <v>0</v>
      </c>
      <c r="O67" s="58">
        <f t="shared" ref="O67:T67" si="32">+O68+O69</f>
        <v>0</v>
      </c>
      <c r="P67" s="58">
        <f t="shared" si="32"/>
        <v>0</v>
      </c>
      <c r="Q67" s="58">
        <f t="shared" si="32"/>
        <v>0</v>
      </c>
      <c r="R67" s="58">
        <f t="shared" si="32"/>
        <v>0</v>
      </c>
      <c r="S67" s="58">
        <f t="shared" si="32"/>
        <v>0</v>
      </c>
      <c r="T67" s="58">
        <f t="shared" si="32"/>
        <v>0</v>
      </c>
      <c r="U67" s="59" t="e">
        <f t="shared" si="3"/>
        <v>#DIV/0!</v>
      </c>
      <c r="V67" s="38"/>
      <c r="W67" s="53"/>
      <c r="X67" s="53"/>
      <c r="Y67" s="15" t="s">
        <v>33</v>
      </c>
      <c r="Z67" s="16"/>
      <c r="AA67" s="16"/>
    </row>
    <row r="68" spans="1:28" ht="22.5" customHeight="1" thickTop="1" thickBot="1" x14ac:dyDescent="0.3">
      <c r="A68" s="52">
        <v>1</v>
      </c>
      <c r="B68" s="52" t="s">
        <v>34</v>
      </c>
      <c r="C68" s="40" t="s">
        <v>48</v>
      </c>
      <c r="D68" s="40" t="s">
        <v>48</v>
      </c>
      <c r="E68" s="52" t="s">
        <v>48</v>
      </c>
      <c r="F68" s="40" t="s">
        <v>127</v>
      </c>
      <c r="G68" s="38" t="s">
        <v>34</v>
      </c>
      <c r="H68" s="40"/>
      <c r="I68" s="40"/>
      <c r="J68" s="60" t="s">
        <v>129</v>
      </c>
      <c r="K68" s="50"/>
      <c r="L68" s="50"/>
      <c r="M68" s="50"/>
      <c r="N68" s="50">
        <f t="shared" si="0"/>
        <v>0</v>
      </c>
      <c r="O68" s="50"/>
      <c r="P68" s="49">
        <f t="shared" si="28"/>
        <v>0</v>
      </c>
      <c r="Q68" s="49">
        <f t="shared" si="26"/>
        <v>0</v>
      </c>
      <c r="R68" s="50"/>
      <c r="S68" s="50"/>
      <c r="T68" s="50"/>
      <c r="U68" s="61" t="e">
        <f t="shared" si="3"/>
        <v>#DIV/0!</v>
      </c>
      <c r="V68" s="38"/>
      <c r="W68" s="53"/>
      <c r="X68" s="53"/>
      <c r="Y68" s="15" t="s">
        <v>33</v>
      </c>
      <c r="Z68" s="16"/>
      <c r="AA68" s="16"/>
    </row>
    <row r="69" spans="1:28" ht="22.5" customHeight="1" thickTop="1" thickBot="1" x14ac:dyDescent="0.3">
      <c r="A69" s="52">
        <v>1</v>
      </c>
      <c r="B69" s="52" t="s">
        <v>34</v>
      </c>
      <c r="C69" s="40" t="s">
        <v>48</v>
      </c>
      <c r="D69" s="40" t="s">
        <v>48</v>
      </c>
      <c r="E69" s="52" t="s">
        <v>48</v>
      </c>
      <c r="F69" s="40" t="s">
        <v>127</v>
      </c>
      <c r="G69" s="38" t="s">
        <v>48</v>
      </c>
      <c r="H69" s="40"/>
      <c r="I69" s="40"/>
      <c r="J69" s="60" t="s">
        <v>130</v>
      </c>
      <c r="K69" s="50"/>
      <c r="L69" s="50"/>
      <c r="M69" s="50"/>
      <c r="N69" s="50">
        <f t="shared" si="0"/>
        <v>0</v>
      </c>
      <c r="O69" s="50"/>
      <c r="P69" s="49">
        <f t="shared" si="28"/>
        <v>0</v>
      </c>
      <c r="Q69" s="49">
        <f t="shared" si="26"/>
        <v>0</v>
      </c>
      <c r="R69" s="50"/>
      <c r="S69" s="50"/>
      <c r="T69" s="50"/>
      <c r="U69" s="61" t="e">
        <f t="shared" si="3"/>
        <v>#DIV/0!</v>
      </c>
      <c r="V69" s="38"/>
      <c r="W69" s="53"/>
      <c r="X69" s="53"/>
      <c r="Y69" s="15" t="s">
        <v>33</v>
      </c>
      <c r="Z69" s="16"/>
      <c r="AA69" s="16"/>
    </row>
    <row r="70" spans="1:28" ht="22.5" customHeight="1" thickTop="1" thickBot="1" x14ac:dyDescent="0.3">
      <c r="A70" s="52">
        <v>1</v>
      </c>
      <c r="B70" s="52" t="s">
        <v>34</v>
      </c>
      <c r="C70" s="40" t="s">
        <v>48</v>
      </c>
      <c r="D70" s="40" t="s">
        <v>48</v>
      </c>
      <c r="E70" s="52" t="s">
        <v>48</v>
      </c>
      <c r="F70" s="38" t="s">
        <v>131</v>
      </c>
      <c r="G70" s="40"/>
      <c r="H70" s="40"/>
      <c r="I70" s="40"/>
      <c r="J70" s="57" t="s">
        <v>132</v>
      </c>
      <c r="K70" s="58">
        <f>+K71+K72</f>
        <v>0</v>
      </c>
      <c r="L70" s="58">
        <f>+L71+L72</f>
        <v>0</v>
      </c>
      <c r="M70" s="58">
        <f>+M71+M72</f>
        <v>0</v>
      </c>
      <c r="N70" s="58">
        <f t="shared" si="0"/>
        <v>0</v>
      </c>
      <c r="O70" s="58">
        <f t="shared" ref="O70:T70" si="33">+O71+O72</f>
        <v>0</v>
      </c>
      <c r="P70" s="58">
        <f t="shared" si="33"/>
        <v>0</v>
      </c>
      <c r="Q70" s="58">
        <f t="shared" si="33"/>
        <v>0</v>
      </c>
      <c r="R70" s="58">
        <f t="shared" si="33"/>
        <v>0</v>
      </c>
      <c r="S70" s="58">
        <f t="shared" si="33"/>
        <v>0</v>
      </c>
      <c r="T70" s="58">
        <f t="shared" si="33"/>
        <v>0</v>
      </c>
      <c r="U70" s="59" t="e">
        <f t="shared" si="3"/>
        <v>#DIV/0!</v>
      </c>
      <c r="V70" s="38"/>
      <c r="W70" s="53"/>
      <c r="X70" s="53"/>
      <c r="Y70" s="15" t="s">
        <v>33</v>
      </c>
      <c r="Z70" s="16"/>
      <c r="AA70" s="16"/>
    </row>
    <row r="71" spans="1:28" ht="22.5" customHeight="1" thickTop="1" thickBot="1" x14ac:dyDescent="0.3">
      <c r="A71" s="52">
        <v>1</v>
      </c>
      <c r="B71" s="52" t="s">
        <v>34</v>
      </c>
      <c r="C71" s="40" t="s">
        <v>48</v>
      </c>
      <c r="D71" s="40" t="s">
        <v>48</v>
      </c>
      <c r="E71" s="52" t="s">
        <v>48</v>
      </c>
      <c r="F71" s="40" t="s">
        <v>131</v>
      </c>
      <c r="G71" s="38" t="s">
        <v>34</v>
      </c>
      <c r="H71" s="40"/>
      <c r="I71" s="40"/>
      <c r="J71" s="60" t="s">
        <v>133</v>
      </c>
      <c r="K71" s="50"/>
      <c r="L71" s="50"/>
      <c r="M71" s="50"/>
      <c r="N71" s="50">
        <f t="shared" ref="N71:N125" si="34">K71+L71-M71</f>
        <v>0</v>
      </c>
      <c r="O71" s="50"/>
      <c r="P71" s="49">
        <f t="shared" si="28"/>
        <v>0</v>
      </c>
      <c r="Q71" s="49">
        <f t="shared" si="26"/>
        <v>0</v>
      </c>
      <c r="R71" s="50"/>
      <c r="S71" s="50"/>
      <c r="T71" s="50"/>
      <c r="U71" s="61" t="e">
        <f t="shared" si="3"/>
        <v>#DIV/0!</v>
      </c>
      <c r="V71" s="38"/>
      <c r="W71" s="53"/>
      <c r="X71" s="53"/>
      <c r="Y71" s="15" t="s">
        <v>33</v>
      </c>
      <c r="Z71" s="16"/>
      <c r="AA71" s="16"/>
    </row>
    <row r="72" spans="1:28" ht="22.5" customHeight="1" thickTop="1" thickBot="1" x14ac:dyDescent="0.3">
      <c r="A72" s="52">
        <v>1</v>
      </c>
      <c r="B72" s="52" t="s">
        <v>34</v>
      </c>
      <c r="C72" s="40" t="s">
        <v>48</v>
      </c>
      <c r="D72" s="40" t="s">
        <v>48</v>
      </c>
      <c r="E72" s="52" t="s">
        <v>48</v>
      </c>
      <c r="F72" s="40" t="s">
        <v>131</v>
      </c>
      <c r="G72" s="38" t="s">
        <v>48</v>
      </c>
      <c r="H72" s="40"/>
      <c r="I72" s="40"/>
      <c r="J72" s="60" t="s">
        <v>134</v>
      </c>
      <c r="K72" s="50"/>
      <c r="L72" s="50"/>
      <c r="M72" s="50"/>
      <c r="N72" s="50">
        <f t="shared" si="34"/>
        <v>0</v>
      </c>
      <c r="O72" s="50"/>
      <c r="P72" s="49">
        <f t="shared" si="28"/>
        <v>0</v>
      </c>
      <c r="Q72" s="49">
        <f t="shared" si="26"/>
        <v>0</v>
      </c>
      <c r="R72" s="50"/>
      <c r="S72" s="50"/>
      <c r="T72" s="50"/>
      <c r="U72" s="61" t="e">
        <f t="shared" ref="U72:U136" si="35">T72/S72</f>
        <v>#DIV/0!</v>
      </c>
      <c r="V72" s="38"/>
      <c r="W72" s="53"/>
      <c r="X72" s="53"/>
      <c r="Y72" s="15" t="s">
        <v>33</v>
      </c>
      <c r="Z72" s="16"/>
      <c r="AA72" s="16"/>
    </row>
    <row r="73" spans="1:28" ht="22.5" customHeight="1" thickTop="1" thickBot="1" x14ac:dyDescent="0.3">
      <c r="A73" s="52">
        <v>1</v>
      </c>
      <c r="B73" s="52" t="s">
        <v>34</v>
      </c>
      <c r="C73" s="40" t="s">
        <v>48</v>
      </c>
      <c r="D73" s="40" t="s">
        <v>48</v>
      </c>
      <c r="E73" s="52" t="s">
        <v>48</v>
      </c>
      <c r="F73" s="38" t="s">
        <v>135</v>
      </c>
      <c r="G73" s="40"/>
      <c r="H73" s="40"/>
      <c r="I73" s="40"/>
      <c r="J73" s="57" t="s">
        <v>136</v>
      </c>
      <c r="K73" s="58">
        <f>+K74+K75</f>
        <v>0</v>
      </c>
      <c r="L73" s="58">
        <f>+L74+L75</f>
        <v>0</v>
      </c>
      <c r="M73" s="58">
        <f>+M74+M75</f>
        <v>0</v>
      </c>
      <c r="N73" s="58">
        <f t="shared" si="34"/>
        <v>0</v>
      </c>
      <c r="O73" s="58">
        <f t="shared" ref="O73:T73" si="36">+O74+O75</f>
        <v>0</v>
      </c>
      <c r="P73" s="58">
        <f t="shared" si="36"/>
        <v>0</v>
      </c>
      <c r="Q73" s="58">
        <f t="shared" si="36"/>
        <v>0</v>
      </c>
      <c r="R73" s="58">
        <f t="shared" si="36"/>
        <v>0</v>
      </c>
      <c r="S73" s="58">
        <f t="shared" si="36"/>
        <v>0</v>
      </c>
      <c r="T73" s="58">
        <f t="shared" si="36"/>
        <v>0</v>
      </c>
      <c r="U73" s="59" t="e">
        <f t="shared" si="35"/>
        <v>#DIV/0!</v>
      </c>
      <c r="V73" s="38"/>
      <c r="W73" s="53"/>
      <c r="X73" s="53"/>
      <c r="Y73" s="15" t="s">
        <v>33</v>
      </c>
      <c r="Z73" s="16"/>
      <c r="AA73" s="16"/>
    </row>
    <row r="74" spans="1:28" ht="22.5" customHeight="1" thickTop="1" thickBot="1" x14ac:dyDescent="0.3">
      <c r="A74" s="52">
        <v>1</v>
      </c>
      <c r="B74" s="52" t="s">
        <v>34</v>
      </c>
      <c r="C74" s="40" t="s">
        <v>48</v>
      </c>
      <c r="D74" s="40" t="s">
        <v>48</v>
      </c>
      <c r="E74" s="52" t="s">
        <v>48</v>
      </c>
      <c r="F74" s="40" t="s">
        <v>135</v>
      </c>
      <c r="G74" s="38" t="s">
        <v>34</v>
      </c>
      <c r="H74" s="40"/>
      <c r="I74" s="40"/>
      <c r="J74" s="60" t="s">
        <v>137</v>
      </c>
      <c r="K74" s="50"/>
      <c r="L74" s="50"/>
      <c r="M74" s="50"/>
      <c r="N74" s="50">
        <f t="shared" si="34"/>
        <v>0</v>
      </c>
      <c r="O74" s="50"/>
      <c r="P74" s="49">
        <f t="shared" si="28"/>
        <v>0</v>
      </c>
      <c r="Q74" s="49">
        <f t="shared" si="26"/>
        <v>0</v>
      </c>
      <c r="R74" s="50"/>
      <c r="S74" s="50"/>
      <c r="T74" s="50"/>
      <c r="U74" s="61" t="e">
        <f t="shared" si="35"/>
        <v>#DIV/0!</v>
      </c>
      <c r="V74" s="38"/>
      <c r="W74" s="53"/>
      <c r="X74" s="53"/>
      <c r="Y74" s="15" t="s">
        <v>33</v>
      </c>
      <c r="Z74" s="16"/>
      <c r="AA74" s="16"/>
    </row>
    <row r="75" spans="1:28" ht="22.5" customHeight="1" thickTop="1" thickBot="1" x14ac:dyDescent="0.3">
      <c r="A75" s="52">
        <v>1</v>
      </c>
      <c r="B75" s="52" t="s">
        <v>34</v>
      </c>
      <c r="C75" s="40" t="s">
        <v>48</v>
      </c>
      <c r="D75" s="40" t="s">
        <v>48</v>
      </c>
      <c r="E75" s="52" t="s">
        <v>48</v>
      </c>
      <c r="F75" s="40" t="s">
        <v>135</v>
      </c>
      <c r="G75" s="38" t="s">
        <v>48</v>
      </c>
      <c r="H75" s="40"/>
      <c r="I75" s="40"/>
      <c r="J75" s="60" t="s">
        <v>138</v>
      </c>
      <c r="K75" s="50">
        <v>0</v>
      </c>
      <c r="L75" s="50">
        <v>0</v>
      </c>
      <c r="M75" s="50">
        <v>0</v>
      </c>
      <c r="N75" s="50">
        <f t="shared" si="34"/>
        <v>0</v>
      </c>
      <c r="O75" s="50"/>
      <c r="P75" s="49">
        <f t="shared" si="28"/>
        <v>0</v>
      </c>
      <c r="Q75" s="49">
        <f t="shared" si="26"/>
        <v>0</v>
      </c>
      <c r="R75" s="50"/>
      <c r="S75" s="50"/>
      <c r="T75" s="50"/>
      <c r="U75" s="61" t="e">
        <f t="shared" si="35"/>
        <v>#DIV/0!</v>
      </c>
      <c r="V75" s="38"/>
      <c r="W75" s="53"/>
      <c r="X75" s="53"/>
      <c r="Y75" s="15" t="s">
        <v>33</v>
      </c>
      <c r="Z75" s="16"/>
      <c r="AA75" s="16"/>
    </row>
    <row r="76" spans="1:28" ht="22.5" customHeight="1" thickTop="1" thickBot="1" x14ac:dyDescent="0.3">
      <c r="A76" s="31" t="s">
        <v>30</v>
      </c>
      <c r="B76" s="32" t="s">
        <v>34</v>
      </c>
      <c r="C76" s="32" t="s">
        <v>48</v>
      </c>
      <c r="D76" s="32" t="s">
        <v>72</v>
      </c>
      <c r="E76" s="32"/>
      <c r="F76" s="33"/>
      <c r="G76" s="33"/>
      <c r="H76" s="33"/>
      <c r="I76" s="33"/>
      <c r="J76" s="34" t="s">
        <v>139</v>
      </c>
      <c r="K76" s="35">
        <f>+K77+K84</f>
        <v>113000000</v>
      </c>
      <c r="L76" s="35">
        <f t="shared" ref="L76:T76" si="37">+L77+L84</f>
        <v>0</v>
      </c>
      <c r="M76" s="35">
        <f t="shared" si="37"/>
        <v>0</v>
      </c>
      <c r="N76" s="35">
        <f t="shared" si="37"/>
        <v>113000000</v>
      </c>
      <c r="O76" s="35">
        <f t="shared" si="37"/>
        <v>0</v>
      </c>
      <c r="P76" s="35">
        <f t="shared" si="37"/>
        <v>101700000</v>
      </c>
      <c r="Q76" s="35">
        <f t="shared" si="37"/>
        <v>11300000</v>
      </c>
      <c r="R76" s="35">
        <f t="shared" si="37"/>
        <v>0</v>
      </c>
      <c r="S76" s="35">
        <f t="shared" si="37"/>
        <v>1166836913</v>
      </c>
      <c r="T76" s="35">
        <f t="shared" si="37"/>
        <v>103113925</v>
      </c>
      <c r="U76" s="36">
        <f t="shared" si="35"/>
        <v>8.8370468787183451E-2</v>
      </c>
      <c r="V76" s="32"/>
      <c r="W76" s="37" t="s">
        <v>140</v>
      </c>
      <c r="X76" s="37" t="s">
        <v>141</v>
      </c>
      <c r="Y76" s="15" t="s">
        <v>33</v>
      </c>
      <c r="Z76" s="16"/>
      <c r="AA76" s="16"/>
    </row>
    <row r="77" spans="1:28" s="46" customFormat="1" ht="22.5" customHeight="1" thickTop="1" thickBot="1" x14ac:dyDescent="0.3">
      <c r="A77" s="38" t="s">
        <v>30</v>
      </c>
      <c r="B77" s="38" t="s">
        <v>34</v>
      </c>
      <c r="C77" s="38" t="s">
        <v>48</v>
      </c>
      <c r="D77" s="38" t="s">
        <v>72</v>
      </c>
      <c r="E77" s="39" t="s">
        <v>34</v>
      </c>
      <c r="F77" s="38"/>
      <c r="G77" s="38"/>
      <c r="H77" s="40"/>
      <c r="I77" s="40"/>
      <c r="J77" s="41" t="s">
        <v>142</v>
      </c>
      <c r="K77" s="58">
        <f>+K78+K81</f>
        <v>113000000</v>
      </c>
      <c r="L77" s="58">
        <f t="shared" ref="L77:T77" si="38">+L78+L81</f>
        <v>0</v>
      </c>
      <c r="M77" s="58">
        <f t="shared" si="38"/>
        <v>0</v>
      </c>
      <c r="N77" s="58">
        <f t="shared" si="38"/>
        <v>113000000</v>
      </c>
      <c r="O77" s="58">
        <f t="shared" si="38"/>
        <v>0</v>
      </c>
      <c r="P77" s="58">
        <f t="shared" si="38"/>
        <v>101700000</v>
      </c>
      <c r="Q77" s="58">
        <f t="shared" si="38"/>
        <v>11300000</v>
      </c>
      <c r="R77" s="58">
        <f t="shared" si="38"/>
        <v>0</v>
      </c>
      <c r="S77" s="58">
        <f t="shared" si="38"/>
        <v>1142206390</v>
      </c>
      <c r="T77" s="58">
        <f t="shared" si="38"/>
        <v>103113925</v>
      </c>
      <c r="U77" s="59">
        <f t="shared" si="35"/>
        <v>9.0276088369633439E-2</v>
      </c>
      <c r="V77" s="44" t="s">
        <v>44</v>
      </c>
      <c r="W77" s="45" t="s">
        <v>143</v>
      </c>
      <c r="X77" s="45" t="s">
        <v>144</v>
      </c>
      <c r="Y77" s="15" t="s">
        <v>33</v>
      </c>
      <c r="Z77" s="16"/>
      <c r="AA77" s="16"/>
    </row>
    <row r="78" spans="1:28" ht="22.5" customHeight="1" thickTop="1" thickBot="1" x14ac:dyDescent="0.3">
      <c r="A78" s="52" t="s">
        <v>30</v>
      </c>
      <c r="B78" s="40" t="s">
        <v>34</v>
      </c>
      <c r="C78" s="40" t="s">
        <v>48</v>
      </c>
      <c r="D78" s="40" t="s">
        <v>72</v>
      </c>
      <c r="E78" s="40" t="s">
        <v>34</v>
      </c>
      <c r="F78" s="38" t="s">
        <v>34</v>
      </c>
      <c r="G78" s="40"/>
      <c r="H78" s="40"/>
      <c r="I78" s="40"/>
      <c r="J78" s="41" t="s">
        <v>145</v>
      </c>
      <c r="K78" s="58">
        <f>+K79+K80</f>
        <v>113000000</v>
      </c>
      <c r="L78" s="58">
        <f t="shared" ref="L78:T78" si="39">+L79+L80</f>
        <v>0</v>
      </c>
      <c r="M78" s="58">
        <f t="shared" si="39"/>
        <v>0</v>
      </c>
      <c r="N78" s="58">
        <f t="shared" si="39"/>
        <v>113000000</v>
      </c>
      <c r="O78" s="58">
        <f t="shared" si="39"/>
        <v>0</v>
      </c>
      <c r="P78" s="58">
        <f t="shared" si="39"/>
        <v>101700000</v>
      </c>
      <c r="Q78" s="58">
        <f t="shared" si="39"/>
        <v>11300000</v>
      </c>
      <c r="R78" s="58">
        <f t="shared" si="39"/>
        <v>0</v>
      </c>
      <c r="S78" s="58">
        <f t="shared" si="39"/>
        <v>1142206390</v>
      </c>
      <c r="T78" s="58">
        <f t="shared" si="39"/>
        <v>102911198</v>
      </c>
      <c r="U78" s="59">
        <f t="shared" si="35"/>
        <v>9.0098601181875723E-2</v>
      </c>
      <c r="V78" s="52"/>
      <c r="W78" s="53" t="s">
        <v>146</v>
      </c>
      <c r="X78" s="53" t="s">
        <v>147</v>
      </c>
      <c r="Y78" s="15" t="s">
        <v>33</v>
      </c>
      <c r="Z78" s="16"/>
      <c r="AA78" s="16"/>
    </row>
    <row r="79" spans="1:28" s="56" customFormat="1" ht="22.5" customHeight="1" thickTop="1" thickBot="1" x14ac:dyDescent="0.3">
      <c r="A79" s="52" t="s">
        <v>30</v>
      </c>
      <c r="B79" s="40" t="s">
        <v>34</v>
      </c>
      <c r="C79" s="40" t="s">
        <v>48</v>
      </c>
      <c r="D79" s="40" t="s">
        <v>72</v>
      </c>
      <c r="E79" s="40" t="s">
        <v>34</v>
      </c>
      <c r="F79" s="40" t="s">
        <v>34</v>
      </c>
      <c r="G79" s="40" t="s">
        <v>34</v>
      </c>
      <c r="H79" s="40"/>
      <c r="I79" s="40"/>
      <c r="J79" s="48" t="s">
        <v>148</v>
      </c>
      <c r="K79" s="50">
        <v>113000000</v>
      </c>
      <c r="L79" s="50"/>
      <c r="M79" s="50"/>
      <c r="N79" s="50">
        <f t="shared" si="34"/>
        <v>113000000</v>
      </c>
      <c r="O79" s="50"/>
      <c r="P79" s="49">
        <f>+N79-O79-Q79-R79</f>
        <v>101700000</v>
      </c>
      <c r="Q79" s="49">
        <f>+N79*10%</f>
        <v>11300000</v>
      </c>
      <c r="R79" s="50"/>
      <c r="S79" s="50">
        <v>43317060</v>
      </c>
      <c r="T79" s="50">
        <v>31069486</v>
      </c>
      <c r="U79" s="61">
        <f t="shared" si="35"/>
        <v>0.71725749623820267</v>
      </c>
      <c r="V79" s="52"/>
      <c r="W79" s="53"/>
      <c r="X79" s="53"/>
      <c r="Y79" s="54" t="s">
        <v>33</v>
      </c>
      <c r="Z79" s="16"/>
      <c r="AA79" s="16"/>
      <c r="AB79" s="55"/>
    </row>
    <row r="80" spans="1:28" ht="22.5" customHeight="1" thickTop="1" thickBot="1" x14ac:dyDescent="0.3">
      <c r="A80" s="52" t="s">
        <v>30</v>
      </c>
      <c r="B80" s="40" t="s">
        <v>34</v>
      </c>
      <c r="C80" s="40" t="s">
        <v>48</v>
      </c>
      <c r="D80" s="40" t="s">
        <v>72</v>
      </c>
      <c r="E80" s="40" t="s">
        <v>34</v>
      </c>
      <c r="F80" s="40" t="s">
        <v>34</v>
      </c>
      <c r="G80" s="40" t="s">
        <v>48</v>
      </c>
      <c r="H80" s="40"/>
      <c r="I80" s="40"/>
      <c r="J80" s="48" t="s">
        <v>149</v>
      </c>
      <c r="K80" s="50"/>
      <c r="L80" s="50"/>
      <c r="M80" s="50"/>
      <c r="N80" s="50">
        <f t="shared" si="34"/>
        <v>0</v>
      </c>
      <c r="O80" s="50"/>
      <c r="P80" s="50"/>
      <c r="Q80" s="49">
        <f>+N80*10%</f>
        <v>0</v>
      </c>
      <c r="R80" s="50"/>
      <c r="S80" s="50">
        <f>1102699102-3809772</f>
        <v>1098889330</v>
      </c>
      <c r="T80" s="50">
        <v>71841712</v>
      </c>
      <c r="U80" s="61">
        <f t="shared" si="35"/>
        <v>6.5376658084395092E-2</v>
      </c>
      <c r="V80" s="52"/>
      <c r="W80" s="53"/>
      <c r="X80" s="53"/>
      <c r="Y80" s="15" t="s">
        <v>33</v>
      </c>
      <c r="Z80" s="16"/>
      <c r="AA80" s="16"/>
      <c r="AB80" s="67"/>
    </row>
    <row r="81" spans="1:28" ht="22.5" customHeight="1" thickTop="1" thickBot="1" x14ac:dyDescent="0.3">
      <c r="A81" s="52" t="s">
        <v>30</v>
      </c>
      <c r="B81" s="40" t="s">
        <v>34</v>
      </c>
      <c r="C81" s="40" t="s">
        <v>48</v>
      </c>
      <c r="D81" s="40" t="s">
        <v>72</v>
      </c>
      <c r="E81" s="40" t="s">
        <v>34</v>
      </c>
      <c r="F81" s="39" t="s">
        <v>48</v>
      </c>
      <c r="G81" s="40"/>
      <c r="H81" s="40"/>
      <c r="I81" s="40"/>
      <c r="J81" s="57" t="s">
        <v>150</v>
      </c>
      <c r="K81" s="50">
        <f>+K82+K83</f>
        <v>0</v>
      </c>
      <c r="L81" s="50">
        <f>+L82+L83</f>
        <v>0</v>
      </c>
      <c r="M81" s="50">
        <f>+M82+M83</f>
        <v>0</v>
      </c>
      <c r="N81" s="50">
        <f t="shared" si="34"/>
        <v>0</v>
      </c>
      <c r="O81" s="50">
        <f t="shared" ref="O81:T81" si="40">+O82+O83</f>
        <v>0</v>
      </c>
      <c r="P81" s="50">
        <f t="shared" si="40"/>
        <v>0</v>
      </c>
      <c r="Q81" s="50">
        <f t="shared" si="40"/>
        <v>0</v>
      </c>
      <c r="R81" s="50">
        <f t="shared" si="40"/>
        <v>0</v>
      </c>
      <c r="S81" s="50">
        <f t="shared" si="40"/>
        <v>0</v>
      </c>
      <c r="T81" s="50">
        <f t="shared" si="40"/>
        <v>202727</v>
      </c>
      <c r="U81" s="61" t="e">
        <f t="shared" si="35"/>
        <v>#DIV/0!</v>
      </c>
      <c r="V81" s="52"/>
      <c r="W81" s="53" t="s">
        <v>151</v>
      </c>
      <c r="X81" s="53" t="s">
        <v>152</v>
      </c>
      <c r="Y81" s="15" t="s">
        <v>33</v>
      </c>
      <c r="Z81" s="16"/>
      <c r="AA81" s="16"/>
      <c r="AB81" s="16"/>
    </row>
    <row r="82" spans="1:28" ht="22.5" customHeight="1" thickTop="1" thickBot="1" x14ac:dyDescent="0.3">
      <c r="A82" s="52" t="s">
        <v>30</v>
      </c>
      <c r="B82" s="40" t="s">
        <v>34</v>
      </c>
      <c r="C82" s="40" t="s">
        <v>48</v>
      </c>
      <c r="D82" s="40" t="s">
        <v>72</v>
      </c>
      <c r="E82" s="40" t="s">
        <v>34</v>
      </c>
      <c r="F82" s="40" t="s">
        <v>48</v>
      </c>
      <c r="G82" s="38" t="s">
        <v>34</v>
      </c>
      <c r="H82" s="40"/>
      <c r="I82" s="40"/>
      <c r="J82" s="48" t="s">
        <v>153</v>
      </c>
      <c r="K82" s="50"/>
      <c r="L82" s="50"/>
      <c r="M82" s="50"/>
      <c r="N82" s="50">
        <f t="shared" si="34"/>
        <v>0</v>
      </c>
      <c r="O82" s="50"/>
      <c r="P82" s="50"/>
      <c r="Q82" s="49">
        <f>+N82*10%</f>
        <v>0</v>
      </c>
      <c r="R82" s="50"/>
      <c r="S82" s="50"/>
      <c r="T82" s="50"/>
      <c r="U82" s="61" t="e">
        <f t="shared" si="35"/>
        <v>#DIV/0!</v>
      </c>
      <c r="V82" s="52"/>
      <c r="W82" s="53"/>
      <c r="X82" s="53"/>
      <c r="Y82" s="15" t="s">
        <v>33</v>
      </c>
      <c r="Z82" s="16"/>
      <c r="AA82" s="16"/>
    </row>
    <row r="83" spans="1:28" ht="22.5" customHeight="1" thickTop="1" thickBot="1" x14ac:dyDescent="0.3">
      <c r="A83" s="52" t="s">
        <v>30</v>
      </c>
      <c r="B83" s="40" t="s">
        <v>34</v>
      </c>
      <c r="C83" s="40" t="s">
        <v>48</v>
      </c>
      <c r="D83" s="40" t="s">
        <v>72</v>
      </c>
      <c r="E83" s="40" t="s">
        <v>34</v>
      </c>
      <c r="F83" s="40" t="s">
        <v>48</v>
      </c>
      <c r="G83" s="38" t="s">
        <v>48</v>
      </c>
      <c r="H83" s="40"/>
      <c r="I83" s="40"/>
      <c r="J83" s="48" t="s">
        <v>154</v>
      </c>
      <c r="K83" s="50"/>
      <c r="L83" s="50"/>
      <c r="M83" s="50"/>
      <c r="N83" s="50">
        <f t="shared" si="34"/>
        <v>0</v>
      </c>
      <c r="O83" s="50"/>
      <c r="P83" s="50"/>
      <c r="Q83" s="49">
        <f>+N83*10%</f>
        <v>0</v>
      </c>
      <c r="R83" s="50"/>
      <c r="S83" s="50">
        <v>0</v>
      </c>
      <c r="T83" s="50">
        <v>202727</v>
      </c>
      <c r="U83" s="61" t="e">
        <f t="shared" si="35"/>
        <v>#DIV/0!</v>
      </c>
      <c r="V83" s="52"/>
      <c r="W83" s="53"/>
      <c r="X83" s="53"/>
      <c r="Y83" s="15" t="s">
        <v>33</v>
      </c>
      <c r="Z83" s="16"/>
      <c r="AA83" s="16"/>
    </row>
    <row r="84" spans="1:28" s="46" customFormat="1" ht="22.5" customHeight="1" thickTop="1" thickBot="1" x14ac:dyDescent="0.3">
      <c r="A84" s="63" t="s">
        <v>30</v>
      </c>
      <c r="B84" s="38" t="s">
        <v>34</v>
      </c>
      <c r="C84" s="38" t="s">
        <v>48</v>
      </c>
      <c r="D84" s="38" t="s">
        <v>72</v>
      </c>
      <c r="E84" s="38" t="s">
        <v>48</v>
      </c>
      <c r="F84" s="38"/>
      <c r="G84" s="38"/>
      <c r="H84" s="38"/>
      <c r="I84" s="38"/>
      <c r="J84" s="41" t="s">
        <v>155</v>
      </c>
      <c r="K84" s="58"/>
      <c r="L84" s="58"/>
      <c r="M84" s="58"/>
      <c r="N84" s="58"/>
      <c r="O84" s="58"/>
      <c r="P84" s="58"/>
      <c r="Q84" s="42"/>
      <c r="R84" s="58"/>
      <c r="S84" s="58">
        <v>24630523</v>
      </c>
      <c r="T84" s="58">
        <v>0</v>
      </c>
      <c r="U84" s="61">
        <f t="shared" si="35"/>
        <v>0</v>
      </c>
      <c r="V84" s="63"/>
      <c r="W84" s="45"/>
      <c r="X84" s="45"/>
      <c r="Y84" s="15"/>
      <c r="Z84" s="68"/>
      <c r="AA84" s="68"/>
    </row>
    <row r="85" spans="1:28" ht="22.5" customHeight="1" thickTop="1" thickBot="1" x14ac:dyDescent="0.3">
      <c r="A85" s="31" t="s">
        <v>30</v>
      </c>
      <c r="B85" s="32" t="s">
        <v>34</v>
      </c>
      <c r="C85" s="32" t="s">
        <v>48</v>
      </c>
      <c r="D85" s="32" t="s">
        <v>76</v>
      </c>
      <c r="E85" s="32"/>
      <c r="F85" s="33"/>
      <c r="G85" s="33"/>
      <c r="H85" s="33"/>
      <c r="I85" s="33"/>
      <c r="J85" s="34" t="s">
        <v>156</v>
      </c>
      <c r="K85" s="35">
        <f>+K86+K98</f>
        <v>0</v>
      </c>
      <c r="L85" s="35">
        <f>+L86+L98</f>
        <v>0</v>
      </c>
      <c r="M85" s="35">
        <f>+M86+M98</f>
        <v>0</v>
      </c>
      <c r="N85" s="35">
        <f t="shared" si="34"/>
        <v>0</v>
      </c>
      <c r="O85" s="35">
        <f t="shared" ref="O85:T85" si="41">+O86+O98</f>
        <v>0</v>
      </c>
      <c r="P85" s="35">
        <f t="shared" si="41"/>
        <v>0</v>
      </c>
      <c r="Q85" s="35">
        <f t="shared" si="41"/>
        <v>0</v>
      </c>
      <c r="R85" s="35">
        <f t="shared" si="41"/>
        <v>0</v>
      </c>
      <c r="S85" s="35">
        <f>+S86+S98</f>
        <v>0</v>
      </c>
      <c r="T85" s="35">
        <f t="shared" si="41"/>
        <v>0</v>
      </c>
      <c r="U85" s="36" t="e">
        <f t="shared" si="35"/>
        <v>#DIV/0!</v>
      </c>
      <c r="V85" s="32"/>
      <c r="W85" s="37" t="s">
        <v>106</v>
      </c>
      <c r="X85" s="37" t="s">
        <v>107</v>
      </c>
      <c r="Y85" s="15" t="s">
        <v>33</v>
      </c>
      <c r="Z85" s="16"/>
      <c r="AA85" s="16"/>
    </row>
    <row r="86" spans="1:28" s="46" customFormat="1" ht="22.5" customHeight="1" thickTop="1" thickBot="1" x14ac:dyDescent="0.3">
      <c r="A86" s="63" t="s">
        <v>30</v>
      </c>
      <c r="B86" s="63" t="s">
        <v>34</v>
      </c>
      <c r="C86" s="38" t="s">
        <v>48</v>
      </c>
      <c r="D86" s="38" t="s">
        <v>76</v>
      </c>
      <c r="E86" s="39" t="s">
        <v>34</v>
      </c>
      <c r="F86" s="38"/>
      <c r="G86" s="38"/>
      <c r="H86" s="40"/>
      <c r="I86" s="40"/>
      <c r="J86" s="41" t="s">
        <v>157</v>
      </c>
      <c r="K86" s="58">
        <f>+K87+K95</f>
        <v>0</v>
      </c>
      <c r="L86" s="58">
        <f>+L87+L95</f>
        <v>0</v>
      </c>
      <c r="M86" s="58">
        <f>+M87+M95</f>
        <v>0</v>
      </c>
      <c r="N86" s="58">
        <f t="shared" si="34"/>
        <v>0</v>
      </c>
      <c r="O86" s="58">
        <f t="shared" ref="O86:T86" si="42">+O87+O95</f>
        <v>0</v>
      </c>
      <c r="P86" s="58">
        <f t="shared" si="42"/>
        <v>0</v>
      </c>
      <c r="Q86" s="58">
        <f t="shared" si="42"/>
        <v>0</v>
      </c>
      <c r="R86" s="58">
        <f t="shared" si="42"/>
        <v>0</v>
      </c>
      <c r="S86" s="58">
        <f>+S87+S95</f>
        <v>0</v>
      </c>
      <c r="T86" s="58">
        <f t="shared" si="42"/>
        <v>0</v>
      </c>
      <c r="U86" s="59" t="e">
        <f t="shared" si="35"/>
        <v>#DIV/0!</v>
      </c>
      <c r="V86" s="38"/>
      <c r="W86" s="45" t="s">
        <v>158</v>
      </c>
      <c r="X86" s="45"/>
      <c r="Y86" s="15" t="s">
        <v>33</v>
      </c>
      <c r="Z86" s="16"/>
      <c r="AA86" s="16"/>
    </row>
    <row r="87" spans="1:28" s="46" customFormat="1" ht="22.5" customHeight="1" thickTop="1" thickBot="1" x14ac:dyDescent="0.3">
      <c r="A87" s="52" t="s">
        <v>30</v>
      </c>
      <c r="B87" s="52" t="s">
        <v>34</v>
      </c>
      <c r="C87" s="40" t="s">
        <v>48</v>
      </c>
      <c r="D87" s="40" t="s">
        <v>76</v>
      </c>
      <c r="E87" s="52" t="s">
        <v>34</v>
      </c>
      <c r="F87" s="38" t="s">
        <v>34</v>
      </c>
      <c r="G87" s="38"/>
      <c r="H87" s="40"/>
      <c r="I87" s="40"/>
      <c r="J87" s="41" t="s">
        <v>159</v>
      </c>
      <c r="K87" s="58">
        <f>+K88</f>
        <v>0</v>
      </c>
      <c r="L87" s="58">
        <f>+L88</f>
        <v>0</v>
      </c>
      <c r="M87" s="58">
        <f>+M88</f>
        <v>0</v>
      </c>
      <c r="N87" s="58">
        <f t="shared" si="34"/>
        <v>0</v>
      </c>
      <c r="O87" s="58">
        <f t="shared" ref="O87:T87" si="43">+O88</f>
        <v>0</v>
      </c>
      <c r="P87" s="58">
        <f t="shared" si="43"/>
        <v>0</v>
      </c>
      <c r="Q87" s="58">
        <f t="shared" si="43"/>
        <v>0</v>
      </c>
      <c r="R87" s="58">
        <f t="shared" si="43"/>
        <v>0</v>
      </c>
      <c r="S87" s="58">
        <f>+S88</f>
        <v>0</v>
      </c>
      <c r="T87" s="58">
        <f t="shared" si="43"/>
        <v>0</v>
      </c>
      <c r="U87" s="59" t="e">
        <f t="shared" si="35"/>
        <v>#DIV/0!</v>
      </c>
      <c r="V87" s="38"/>
      <c r="W87" s="45"/>
      <c r="X87" s="45"/>
      <c r="Y87" s="15"/>
      <c r="Z87" s="16"/>
      <c r="AA87" s="16"/>
    </row>
    <row r="88" spans="1:28" ht="22.5" customHeight="1" thickTop="1" thickBot="1" x14ac:dyDescent="0.3">
      <c r="A88" s="52" t="s">
        <v>30</v>
      </c>
      <c r="B88" s="52" t="s">
        <v>34</v>
      </c>
      <c r="C88" s="40" t="s">
        <v>48</v>
      </c>
      <c r="D88" s="40" t="s">
        <v>76</v>
      </c>
      <c r="E88" s="52" t="s">
        <v>34</v>
      </c>
      <c r="F88" s="40" t="s">
        <v>34</v>
      </c>
      <c r="G88" s="38" t="s">
        <v>34</v>
      </c>
      <c r="H88" s="40"/>
      <c r="I88" s="40"/>
      <c r="J88" s="57" t="s">
        <v>160</v>
      </c>
      <c r="K88" s="58">
        <f>+K89+K92</f>
        <v>0</v>
      </c>
      <c r="L88" s="58">
        <f>+L89+L92</f>
        <v>0</v>
      </c>
      <c r="M88" s="58">
        <f>+M89+M92</f>
        <v>0</v>
      </c>
      <c r="N88" s="58">
        <f t="shared" si="34"/>
        <v>0</v>
      </c>
      <c r="O88" s="58">
        <f t="shared" ref="O88:T88" si="44">+O89+O92</f>
        <v>0</v>
      </c>
      <c r="P88" s="58">
        <f t="shared" si="44"/>
        <v>0</v>
      </c>
      <c r="Q88" s="58">
        <f t="shared" si="44"/>
        <v>0</v>
      </c>
      <c r="R88" s="58">
        <f t="shared" si="44"/>
        <v>0</v>
      </c>
      <c r="S88" s="58">
        <f>+S89+S92</f>
        <v>0</v>
      </c>
      <c r="T88" s="58">
        <f t="shared" si="44"/>
        <v>0</v>
      </c>
      <c r="U88" s="59" t="e">
        <f t="shared" si="35"/>
        <v>#DIV/0!</v>
      </c>
      <c r="V88" s="38"/>
      <c r="W88" s="53" t="s">
        <v>109</v>
      </c>
      <c r="X88" s="53"/>
      <c r="Y88" s="15" t="s">
        <v>33</v>
      </c>
      <c r="Z88" s="16"/>
      <c r="AA88" s="16"/>
    </row>
    <row r="89" spans="1:28" ht="22.5" customHeight="1" thickTop="1" thickBot="1" x14ac:dyDescent="0.3">
      <c r="A89" s="52" t="s">
        <v>30</v>
      </c>
      <c r="B89" s="52" t="s">
        <v>34</v>
      </c>
      <c r="C89" s="40" t="s">
        <v>48</v>
      </c>
      <c r="D89" s="40" t="s">
        <v>76</v>
      </c>
      <c r="E89" s="52" t="s">
        <v>34</v>
      </c>
      <c r="F89" s="40" t="s">
        <v>34</v>
      </c>
      <c r="G89" s="40" t="s">
        <v>34</v>
      </c>
      <c r="H89" s="40" t="s">
        <v>34</v>
      </c>
      <c r="I89" s="40"/>
      <c r="J89" s="57" t="s">
        <v>161</v>
      </c>
      <c r="K89" s="50">
        <f>+K90+K91</f>
        <v>0</v>
      </c>
      <c r="L89" s="50">
        <f>+L90+L91</f>
        <v>0</v>
      </c>
      <c r="M89" s="50">
        <f>+M90+M91</f>
        <v>0</v>
      </c>
      <c r="N89" s="50">
        <f t="shared" si="34"/>
        <v>0</v>
      </c>
      <c r="O89" s="50">
        <f t="shared" ref="O89:T89" si="45">+O90+O91</f>
        <v>0</v>
      </c>
      <c r="P89" s="50">
        <f t="shared" si="45"/>
        <v>0</v>
      </c>
      <c r="Q89" s="50">
        <f t="shared" si="45"/>
        <v>0</v>
      </c>
      <c r="R89" s="50">
        <f t="shared" si="45"/>
        <v>0</v>
      </c>
      <c r="S89" s="50">
        <f>+S90+S91</f>
        <v>0</v>
      </c>
      <c r="T89" s="50">
        <f t="shared" si="45"/>
        <v>0</v>
      </c>
      <c r="U89" s="59" t="e">
        <f t="shared" si="35"/>
        <v>#DIV/0!</v>
      </c>
      <c r="V89" s="38"/>
      <c r="W89" s="53"/>
      <c r="X89" s="53"/>
      <c r="Y89" s="15" t="s">
        <v>33</v>
      </c>
      <c r="Z89" s="16"/>
      <c r="AA89" s="16"/>
    </row>
    <row r="90" spans="1:28" ht="22.5" customHeight="1" thickTop="1" thickBot="1" x14ac:dyDescent="0.3">
      <c r="A90" s="52" t="s">
        <v>30</v>
      </c>
      <c r="B90" s="52" t="s">
        <v>34</v>
      </c>
      <c r="C90" s="40" t="s">
        <v>48</v>
      </c>
      <c r="D90" s="40" t="s">
        <v>76</v>
      </c>
      <c r="E90" s="52" t="s">
        <v>34</v>
      </c>
      <c r="F90" s="40" t="s">
        <v>34</v>
      </c>
      <c r="G90" s="40" t="s">
        <v>34</v>
      </c>
      <c r="H90" s="40" t="s">
        <v>34</v>
      </c>
      <c r="I90" s="40" t="s">
        <v>34</v>
      </c>
      <c r="J90" s="60" t="s">
        <v>162</v>
      </c>
      <c r="K90" s="50"/>
      <c r="L90" s="50"/>
      <c r="M90" s="50"/>
      <c r="N90" s="50">
        <f t="shared" si="34"/>
        <v>0</v>
      </c>
      <c r="O90" s="50"/>
      <c r="P90" s="50"/>
      <c r="Q90" s="50"/>
      <c r="R90" s="50"/>
      <c r="S90" s="50"/>
      <c r="T90" s="50"/>
      <c r="U90" s="61" t="e">
        <f t="shared" si="35"/>
        <v>#DIV/0!</v>
      </c>
      <c r="V90" s="38"/>
      <c r="W90" s="53"/>
      <c r="X90" s="53"/>
      <c r="Y90" s="15"/>
      <c r="Z90" s="16"/>
      <c r="AA90" s="16"/>
    </row>
    <row r="91" spans="1:28" ht="22.5" customHeight="1" thickTop="1" thickBot="1" x14ac:dyDescent="0.3">
      <c r="A91" s="52" t="s">
        <v>30</v>
      </c>
      <c r="B91" s="52" t="s">
        <v>34</v>
      </c>
      <c r="C91" s="40" t="s">
        <v>48</v>
      </c>
      <c r="D91" s="40" t="s">
        <v>76</v>
      </c>
      <c r="E91" s="52" t="s">
        <v>34</v>
      </c>
      <c r="F91" s="40" t="s">
        <v>34</v>
      </c>
      <c r="G91" s="40" t="s">
        <v>34</v>
      </c>
      <c r="H91" s="40" t="s">
        <v>34</v>
      </c>
      <c r="I91" s="40" t="s">
        <v>48</v>
      </c>
      <c r="J91" s="60" t="s">
        <v>163</v>
      </c>
      <c r="K91" s="50"/>
      <c r="L91" s="50"/>
      <c r="M91" s="50"/>
      <c r="N91" s="50">
        <f t="shared" si="34"/>
        <v>0</v>
      </c>
      <c r="O91" s="50"/>
      <c r="P91" s="50"/>
      <c r="Q91" s="50"/>
      <c r="R91" s="50"/>
      <c r="S91" s="50"/>
      <c r="T91" s="50"/>
      <c r="U91" s="61" t="e">
        <f t="shared" si="35"/>
        <v>#DIV/0!</v>
      </c>
      <c r="V91" s="38"/>
      <c r="W91" s="53"/>
      <c r="X91" s="53"/>
      <c r="Y91" s="15"/>
      <c r="Z91" s="16"/>
      <c r="AA91" s="16"/>
    </row>
    <row r="92" spans="1:28" ht="22.5" customHeight="1" thickTop="1" thickBot="1" x14ac:dyDescent="0.3">
      <c r="A92" s="52" t="s">
        <v>30</v>
      </c>
      <c r="B92" s="52" t="s">
        <v>34</v>
      </c>
      <c r="C92" s="40" t="s">
        <v>48</v>
      </c>
      <c r="D92" s="40" t="s">
        <v>76</v>
      </c>
      <c r="E92" s="52" t="s">
        <v>34</v>
      </c>
      <c r="F92" s="40" t="s">
        <v>34</v>
      </c>
      <c r="G92" s="40" t="s">
        <v>34</v>
      </c>
      <c r="H92" s="40" t="s">
        <v>48</v>
      </c>
      <c r="I92" s="40"/>
      <c r="J92" s="57" t="s">
        <v>164</v>
      </c>
      <c r="K92" s="50">
        <f>+K93+K94</f>
        <v>0</v>
      </c>
      <c r="L92" s="50">
        <f>+L93+L94</f>
        <v>0</v>
      </c>
      <c r="M92" s="50">
        <f>+M93+M94</f>
        <v>0</v>
      </c>
      <c r="N92" s="50">
        <f t="shared" si="34"/>
        <v>0</v>
      </c>
      <c r="O92" s="50">
        <f t="shared" ref="O92:T92" si="46">+O93+O94</f>
        <v>0</v>
      </c>
      <c r="P92" s="50">
        <f t="shared" si="46"/>
        <v>0</v>
      </c>
      <c r="Q92" s="50">
        <f t="shared" si="46"/>
        <v>0</v>
      </c>
      <c r="R92" s="50">
        <f t="shared" si="46"/>
        <v>0</v>
      </c>
      <c r="S92" s="50">
        <f>+S93+S94</f>
        <v>0</v>
      </c>
      <c r="T92" s="50">
        <f t="shared" si="46"/>
        <v>0</v>
      </c>
      <c r="U92" s="59" t="e">
        <f t="shared" si="35"/>
        <v>#DIV/0!</v>
      </c>
      <c r="V92" s="38"/>
      <c r="W92" s="53"/>
      <c r="X92" s="53"/>
      <c r="Y92" s="15" t="s">
        <v>33</v>
      </c>
      <c r="Z92" s="16"/>
      <c r="AA92" s="16"/>
    </row>
    <row r="93" spans="1:28" ht="22.5" customHeight="1" thickTop="1" thickBot="1" x14ac:dyDescent="0.3">
      <c r="A93" s="52" t="s">
        <v>30</v>
      </c>
      <c r="B93" s="52" t="s">
        <v>34</v>
      </c>
      <c r="C93" s="40" t="s">
        <v>48</v>
      </c>
      <c r="D93" s="40" t="s">
        <v>76</v>
      </c>
      <c r="E93" s="52" t="s">
        <v>34</v>
      </c>
      <c r="F93" s="40" t="s">
        <v>34</v>
      </c>
      <c r="G93" s="40" t="s">
        <v>34</v>
      </c>
      <c r="H93" s="40" t="s">
        <v>48</v>
      </c>
      <c r="I93" s="40" t="s">
        <v>34</v>
      </c>
      <c r="J93" s="60" t="s">
        <v>165</v>
      </c>
      <c r="K93" s="50"/>
      <c r="L93" s="50"/>
      <c r="M93" s="50"/>
      <c r="N93" s="50">
        <f t="shared" si="34"/>
        <v>0</v>
      </c>
      <c r="O93" s="50"/>
      <c r="P93" s="50"/>
      <c r="Q93" s="50"/>
      <c r="R93" s="50"/>
      <c r="S93" s="50"/>
      <c r="T93" s="50"/>
      <c r="U93" s="61" t="e">
        <f t="shared" si="35"/>
        <v>#DIV/0!</v>
      </c>
      <c r="V93" s="38"/>
      <c r="W93" s="53"/>
      <c r="X93" s="53"/>
      <c r="Y93" s="15"/>
      <c r="Z93" s="16"/>
      <c r="AA93" s="16"/>
    </row>
    <row r="94" spans="1:28" ht="22.5" customHeight="1" thickTop="1" thickBot="1" x14ac:dyDescent="0.3">
      <c r="A94" s="52" t="s">
        <v>30</v>
      </c>
      <c r="B94" s="52" t="s">
        <v>34</v>
      </c>
      <c r="C94" s="40" t="s">
        <v>48</v>
      </c>
      <c r="D94" s="40" t="s">
        <v>76</v>
      </c>
      <c r="E94" s="52" t="s">
        <v>34</v>
      </c>
      <c r="F94" s="40" t="s">
        <v>34</v>
      </c>
      <c r="G94" s="40" t="s">
        <v>34</v>
      </c>
      <c r="H94" s="40" t="s">
        <v>48</v>
      </c>
      <c r="I94" s="40" t="s">
        <v>48</v>
      </c>
      <c r="J94" s="60" t="s">
        <v>166</v>
      </c>
      <c r="K94" s="50"/>
      <c r="L94" s="50"/>
      <c r="M94" s="50"/>
      <c r="N94" s="50">
        <f t="shared" si="34"/>
        <v>0</v>
      </c>
      <c r="O94" s="50"/>
      <c r="P94" s="50"/>
      <c r="Q94" s="50"/>
      <c r="R94" s="50"/>
      <c r="S94" s="50"/>
      <c r="T94" s="50"/>
      <c r="U94" s="61" t="e">
        <f t="shared" si="35"/>
        <v>#DIV/0!</v>
      </c>
      <c r="V94" s="38"/>
      <c r="W94" s="53"/>
      <c r="X94" s="53"/>
      <c r="Y94" s="15"/>
      <c r="Z94" s="16"/>
      <c r="AA94" s="16"/>
    </row>
    <row r="95" spans="1:28" ht="22.5" customHeight="1" thickTop="1" thickBot="1" x14ac:dyDescent="0.3">
      <c r="A95" s="52" t="s">
        <v>30</v>
      </c>
      <c r="B95" s="52" t="s">
        <v>34</v>
      </c>
      <c r="C95" s="40" t="s">
        <v>48</v>
      </c>
      <c r="D95" s="40" t="s">
        <v>76</v>
      </c>
      <c r="E95" s="52" t="s">
        <v>34</v>
      </c>
      <c r="F95" s="38" t="s">
        <v>48</v>
      </c>
      <c r="G95" s="40"/>
      <c r="H95" s="40"/>
      <c r="I95" s="40"/>
      <c r="J95" s="57" t="s">
        <v>167</v>
      </c>
      <c r="K95" s="50">
        <f>+K96+K97</f>
        <v>0</v>
      </c>
      <c r="L95" s="50">
        <f>+L96+L97</f>
        <v>0</v>
      </c>
      <c r="M95" s="50">
        <f>+M96+M97</f>
        <v>0</v>
      </c>
      <c r="N95" s="50">
        <f t="shared" si="34"/>
        <v>0</v>
      </c>
      <c r="O95" s="50">
        <f t="shared" ref="O95:T95" si="47">+O96+O97</f>
        <v>0</v>
      </c>
      <c r="P95" s="50">
        <f t="shared" si="47"/>
        <v>0</v>
      </c>
      <c r="Q95" s="50">
        <f t="shared" si="47"/>
        <v>0</v>
      </c>
      <c r="R95" s="50">
        <f t="shared" si="47"/>
        <v>0</v>
      </c>
      <c r="S95" s="50">
        <f>+S96+S97</f>
        <v>0</v>
      </c>
      <c r="T95" s="50">
        <f t="shared" si="47"/>
        <v>0</v>
      </c>
      <c r="U95" s="59" t="e">
        <f t="shared" si="35"/>
        <v>#DIV/0!</v>
      </c>
      <c r="V95" s="38"/>
      <c r="W95" s="53"/>
      <c r="X95" s="53"/>
      <c r="Y95" s="15"/>
      <c r="Z95" s="16"/>
      <c r="AA95" s="16"/>
    </row>
    <row r="96" spans="1:28" ht="22.5" customHeight="1" thickTop="1" thickBot="1" x14ac:dyDescent="0.3">
      <c r="A96" s="52" t="s">
        <v>30</v>
      </c>
      <c r="B96" s="52" t="s">
        <v>34</v>
      </c>
      <c r="C96" s="40" t="s">
        <v>48</v>
      </c>
      <c r="D96" s="40" t="s">
        <v>76</v>
      </c>
      <c r="E96" s="52" t="s">
        <v>34</v>
      </c>
      <c r="F96" s="40" t="s">
        <v>48</v>
      </c>
      <c r="G96" s="38" t="s">
        <v>34</v>
      </c>
      <c r="H96" s="40"/>
      <c r="I96" s="40"/>
      <c r="J96" s="60" t="s">
        <v>168</v>
      </c>
      <c r="K96" s="50"/>
      <c r="L96" s="50"/>
      <c r="M96" s="50"/>
      <c r="N96" s="50">
        <f t="shared" si="34"/>
        <v>0</v>
      </c>
      <c r="O96" s="50"/>
      <c r="P96" s="50"/>
      <c r="Q96" s="50"/>
      <c r="R96" s="50"/>
      <c r="S96" s="50"/>
      <c r="T96" s="50"/>
      <c r="U96" s="61" t="e">
        <f t="shared" si="35"/>
        <v>#DIV/0!</v>
      </c>
      <c r="V96" s="38"/>
      <c r="W96" s="53"/>
      <c r="X96" s="53"/>
      <c r="Y96" s="15"/>
      <c r="Z96" s="16"/>
      <c r="AA96" s="16"/>
    </row>
    <row r="97" spans="1:27" ht="22.5" customHeight="1" thickTop="1" thickBot="1" x14ac:dyDescent="0.3">
      <c r="A97" s="52" t="s">
        <v>30</v>
      </c>
      <c r="B97" s="52" t="s">
        <v>34</v>
      </c>
      <c r="C97" s="40" t="s">
        <v>48</v>
      </c>
      <c r="D97" s="40" t="s">
        <v>76</v>
      </c>
      <c r="E97" s="52" t="s">
        <v>34</v>
      </c>
      <c r="F97" s="40" t="s">
        <v>48</v>
      </c>
      <c r="G97" s="38" t="s">
        <v>48</v>
      </c>
      <c r="H97" s="40"/>
      <c r="I97" s="40"/>
      <c r="J97" s="60" t="s">
        <v>169</v>
      </c>
      <c r="K97" s="50"/>
      <c r="L97" s="50"/>
      <c r="M97" s="50"/>
      <c r="N97" s="50">
        <f t="shared" si="34"/>
        <v>0</v>
      </c>
      <c r="O97" s="50"/>
      <c r="P97" s="50"/>
      <c r="Q97" s="50"/>
      <c r="R97" s="50"/>
      <c r="S97" s="50"/>
      <c r="T97" s="50"/>
      <c r="U97" s="61" t="e">
        <f t="shared" si="35"/>
        <v>#DIV/0!</v>
      </c>
      <c r="V97" s="38"/>
      <c r="W97" s="53"/>
      <c r="X97" s="53"/>
      <c r="Y97" s="15"/>
      <c r="Z97" s="16"/>
      <c r="AA97" s="16"/>
    </row>
    <row r="98" spans="1:27" s="46" customFormat="1" ht="22.5" customHeight="1" thickTop="1" thickBot="1" x14ac:dyDescent="0.3">
      <c r="A98" s="63" t="s">
        <v>30</v>
      </c>
      <c r="B98" s="63" t="s">
        <v>34</v>
      </c>
      <c r="C98" s="38" t="s">
        <v>48</v>
      </c>
      <c r="D98" s="38" t="s">
        <v>76</v>
      </c>
      <c r="E98" s="39" t="s">
        <v>48</v>
      </c>
      <c r="F98" s="38"/>
      <c r="G98" s="38"/>
      <c r="H98" s="40"/>
      <c r="I98" s="40"/>
      <c r="J98" s="57" t="s">
        <v>170</v>
      </c>
      <c r="K98" s="42">
        <f>+K99+K102+K105+K108</f>
        <v>0</v>
      </c>
      <c r="L98" s="42">
        <f>+L99+L102+L105+L108</f>
        <v>0</v>
      </c>
      <c r="M98" s="42">
        <f>+M99+M102+M105+M108</f>
        <v>0</v>
      </c>
      <c r="N98" s="42">
        <f t="shared" si="34"/>
        <v>0</v>
      </c>
      <c r="O98" s="42">
        <f t="shared" ref="O98:T98" si="48">+O99+O102+O105+O108</f>
        <v>0</v>
      </c>
      <c r="P98" s="42">
        <f t="shared" si="48"/>
        <v>0</v>
      </c>
      <c r="Q98" s="42">
        <f t="shared" si="48"/>
        <v>0</v>
      </c>
      <c r="R98" s="42">
        <f t="shared" si="48"/>
        <v>0</v>
      </c>
      <c r="S98" s="42">
        <f>+S99+S102+S105+S108</f>
        <v>0</v>
      </c>
      <c r="T98" s="42">
        <f t="shared" si="48"/>
        <v>0</v>
      </c>
      <c r="U98" s="43" t="e">
        <f t="shared" si="35"/>
        <v>#DIV/0!</v>
      </c>
      <c r="V98" s="38"/>
      <c r="W98" s="45" t="s">
        <v>171</v>
      </c>
      <c r="X98" s="45"/>
      <c r="Y98" s="15" t="s">
        <v>33</v>
      </c>
      <c r="Z98" s="16"/>
      <c r="AA98" s="16"/>
    </row>
    <row r="99" spans="1:27" ht="22.5" customHeight="1" thickTop="1" thickBot="1" x14ac:dyDescent="0.3">
      <c r="A99" s="40" t="s">
        <v>30</v>
      </c>
      <c r="B99" s="52" t="s">
        <v>34</v>
      </c>
      <c r="C99" s="40" t="s">
        <v>48</v>
      </c>
      <c r="D99" s="40" t="s">
        <v>76</v>
      </c>
      <c r="E99" s="40" t="s">
        <v>48</v>
      </c>
      <c r="F99" s="38" t="s">
        <v>34</v>
      </c>
      <c r="G99" s="40"/>
      <c r="H99" s="40"/>
      <c r="I99" s="40"/>
      <c r="J99" s="57" t="s">
        <v>172</v>
      </c>
      <c r="K99" s="58">
        <f t="shared" ref="K99:T99" si="49">+K100+K101</f>
        <v>0</v>
      </c>
      <c r="L99" s="58">
        <f>+L100+L101</f>
        <v>0</v>
      </c>
      <c r="M99" s="58">
        <f>+M100+M101</f>
        <v>0</v>
      </c>
      <c r="N99" s="58">
        <f t="shared" si="34"/>
        <v>0</v>
      </c>
      <c r="O99" s="58">
        <f t="shared" si="49"/>
        <v>0</v>
      </c>
      <c r="P99" s="58">
        <f t="shared" si="49"/>
        <v>0</v>
      </c>
      <c r="Q99" s="58">
        <f t="shared" si="49"/>
        <v>0</v>
      </c>
      <c r="R99" s="58">
        <f t="shared" si="49"/>
        <v>0</v>
      </c>
      <c r="S99" s="58">
        <f t="shared" si="49"/>
        <v>0</v>
      </c>
      <c r="T99" s="58">
        <f t="shared" si="49"/>
        <v>0</v>
      </c>
      <c r="U99" s="59" t="e">
        <f t="shared" si="35"/>
        <v>#DIV/0!</v>
      </c>
      <c r="V99" s="38"/>
      <c r="W99" s="53" t="s">
        <v>173</v>
      </c>
      <c r="X99" s="53" t="s">
        <v>174</v>
      </c>
      <c r="Y99" s="15" t="s">
        <v>33</v>
      </c>
      <c r="Z99" s="16"/>
      <c r="AA99" s="16"/>
    </row>
    <row r="100" spans="1:27" ht="22.5" customHeight="1" thickTop="1" thickBot="1" x14ac:dyDescent="0.3">
      <c r="A100" s="52" t="s">
        <v>30</v>
      </c>
      <c r="B100" s="52" t="s">
        <v>34</v>
      </c>
      <c r="C100" s="40" t="s">
        <v>48</v>
      </c>
      <c r="D100" s="40" t="s">
        <v>76</v>
      </c>
      <c r="E100" s="40" t="s">
        <v>48</v>
      </c>
      <c r="F100" s="40" t="s">
        <v>34</v>
      </c>
      <c r="G100" s="38" t="s">
        <v>34</v>
      </c>
      <c r="H100" s="40"/>
      <c r="I100" s="40"/>
      <c r="J100" s="60" t="s">
        <v>175</v>
      </c>
      <c r="K100" s="50"/>
      <c r="L100" s="50"/>
      <c r="M100" s="50"/>
      <c r="N100" s="50">
        <f t="shared" si="34"/>
        <v>0</v>
      </c>
      <c r="O100" s="50"/>
      <c r="P100" s="50"/>
      <c r="Q100" s="50"/>
      <c r="R100" s="50"/>
      <c r="S100" s="50"/>
      <c r="T100" s="50"/>
      <c r="U100" s="61" t="e">
        <f t="shared" si="35"/>
        <v>#DIV/0!</v>
      </c>
      <c r="V100" s="38"/>
      <c r="W100" s="53"/>
      <c r="X100" s="53"/>
      <c r="Y100" s="15" t="s">
        <v>33</v>
      </c>
      <c r="Z100" s="16"/>
      <c r="AA100" s="16"/>
    </row>
    <row r="101" spans="1:27" ht="22.5" customHeight="1" thickTop="1" thickBot="1" x14ac:dyDescent="0.3">
      <c r="A101" s="52" t="s">
        <v>30</v>
      </c>
      <c r="B101" s="52" t="s">
        <v>34</v>
      </c>
      <c r="C101" s="40" t="s">
        <v>48</v>
      </c>
      <c r="D101" s="40" t="s">
        <v>76</v>
      </c>
      <c r="E101" s="40" t="s">
        <v>48</v>
      </c>
      <c r="F101" s="40" t="s">
        <v>34</v>
      </c>
      <c r="G101" s="38" t="s">
        <v>48</v>
      </c>
      <c r="H101" s="40"/>
      <c r="I101" s="40"/>
      <c r="J101" s="60" t="s">
        <v>176</v>
      </c>
      <c r="K101" s="50"/>
      <c r="L101" s="50"/>
      <c r="M101" s="50"/>
      <c r="N101" s="50">
        <f t="shared" si="34"/>
        <v>0</v>
      </c>
      <c r="O101" s="50"/>
      <c r="P101" s="50"/>
      <c r="Q101" s="50"/>
      <c r="R101" s="50"/>
      <c r="S101" s="50"/>
      <c r="T101" s="50"/>
      <c r="U101" s="61" t="e">
        <f t="shared" si="35"/>
        <v>#DIV/0!</v>
      </c>
      <c r="V101" s="38"/>
      <c r="W101" s="53"/>
      <c r="X101" s="53"/>
      <c r="Y101" s="15" t="s">
        <v>33</v>
      </c>
      <c r="Z101" s="16"/>
      <c r="AA101" s="16"/>
    </row>
    <row r="102" spans="1:27" ht="22.5" customHeight="1" thickTop="1" thickBot="1" x14ac:dyDescent="0.3">
      <c r="A102" s="52" t="s">
        <v>30</v>
      </c>
      <c r="B102" s="52" t="s">
        <v>34</v>
      </c>
      <c r="C102" s="40" t="s">
        <v>48</v>
      </c>
      <c r="D102" s="40" t="s">
        <v>76</v>
      </c>
      <c r="E102" s="40" t="s">
        <v>48</v>
      </c>
      <c r="F102" s="38" t="s">
        <v>48</v>
      </c>
      <c r="G102" s="40"/>
      <c r="H102" s="40"/>
      <c r="I102" s="40"/>
      <c r="J102" s="57" t="s">
        <v>177</v>
      </c>
      <c r="K102" s="58">
        <f t="shared" ref="K102:T102" si="50">+K103+K104</f>
        <v>0</v>
      </c>
      <c r="L102" s="58">
        <f>+L103+L104</f>
        <v>0</v>
      </c>
      <c r="M102" s="58">
        <f>+M103+M104</f>
        <v>0</v>
      </c>
      <c r="N102" s="58">
        <f t="shared" si="34"/>
        <v>0</v>
      </c>
      <c r="O102" s="58">
        <f t="shared" si="50"/>
        <v>0</v>
      </c>
      <c r="P102" s="58">
        <f t="shared" si="50"/>
        <v>0</v>
      </c>
      <c r="Q102" s="58">
        <f t="shared" si="50"/>
        <v>0</v>
      </c>
      <c r="R102" s="58">
        <f t="shared" si="50"/>
        <v>0</v>
      </c>
      <c r="S102" s="58">
        <f t="shared" si="50"/>
        <v>0</v>
      </c>
      <c r="T102" s="58">
        <f t="shared" si="50"/>
        <v>0</v>
      </c>
      <c r="U102" s="59" t="e">
        <f t="shared" si="35"/>
        <v>#DIV/0!</v>
      </c>
      <c r="V102" s="38"/>
      <c r="W102" s="53"/>
      <c r="X102" s="53"/>
      <c r="Y102" s="15" t="s">
        <v>33</v>
      </c>
      <c r="Z102" s="16"/>
      <c r="AA102" s="16"/>
    </row>
    <row r="103" spans="1:27" ht="22.5" customHeight="1" thickTop="1" thickBot="1" x14ac:dyDescent="0.3">
      <c r="A103" s="52" t="s">
        <v>30</v>
      </c>
      <c r="B103" s="52" t="s">
        <v>34</v>
      </c>
      <c r="C103" s="40" t="s">
        <v>48</v>
      </c>
      <c r="D103" s="40" t="s">
        <v>76</v>
      </c>
      <c r="E103" s="40" t="s">
        <v>48</v>
      </c>
      <c r="F103" s="40" t="s">
        <v>48</v>
      </c>
      <c r="G103" s="38" t="s">
        <v>34</v>
      </c>
      <c r="H103" s="40"/>
      <c r="I103" s="40"/>
      <c r="J103" s="60" t="s">
        <v>178</v>
      </c>
      <c r="K103" s="50"/>
      <c r="L103" s="50"/>
      <c r="M103" s="50"/>
      <c r="N103" s="50">
        <f t="shared" si="34"/>
        <v>0</v>
      </c>
      <c r="O103" s="50"/>
      <c r="P103" s="50"/>
      <c r="Q103" s="50"/>
      <c r="R103" s="50"/>
      <c r="S103" s="50"/>
      <c r="T103" s="50"/>
      <c r="U103" s="61" t="e">
        <f t="shared" si="35"/>
        <v>#DIV/0!</v>
      </c>
      <c r="V103" s="38"/>
      <c r="W103" s="53"/>
      <c r="X103" s="53"/>
      <c r="Y103" s="15" t="s">
        <v>33</v>
      </c>
      <c r="Z103" s="16"/>
      <c r="AA103" s="16"/>
    </row>
    <row r="104" spans="1:27" ht="22.5" customHeight="1" thickTop="1" thickBot="1" x14ac:dyDescent="0.3">
      <c r="A104" s="52" t="s">
        <v>30</v>
      </c>
      <c r="B104" s="52" t="s">
        <v>34</v>
      </c>
      <c r="C104" s="40" t="s">
        <v>48</v>
      </c>
      <c r="D104" s="40" t="s">
        <v>76</v>
      </c>
      <c r="E104" s="40" t="s">
        <v>48</v>
      </c>
      <c r="F104" s="40" t="s">
        <v>48</v>
      </c>
      <c r="G104" s="38" t="s">
        <v>48</v>
      </c>
      <c r="H104" s="40"/>
      <c r="I104" s="40"/>
      <c r="J104" s="60" t="s">
        <v>179</v>
      </c>
      <c r="K104" s="50"/>
      <c r="L104" s="50"/>
      <c r="M104" s="50"/>
      <c r="N104" s="50">
        <f t="shared" si="34"/>
        <v>0</v>
      </c>
      <c r="O104" s="50"/>
      <c r="P104" s="50"/>
      <c r="Q104" s="50"/>
      <c r="R104" s="50"/>
      <c r="S104" s="50"/>
      <c r="T104" s="50"/>
      <c r="U104" s="61" t="e">
        <f t="shared" si="35"/>
        <v>#DIV/0!</v>
      </c>
      <c r="V104" s="38"/>
      <c r="W104" s="53"/>
      <c r="X104" s="53"/>
      <c r="Y104" s="15" t="s">
        <v>33</v>
      </c>
      <c r="Z104" s="16"/>
      <c r="AA104" s="16"/>
    </row>
    <row r="105" spans="1:27" ht="22.5" customHeight="1" thickTop="1" thickBot="1" x14ac:dyDescent="0.3">
      <c r="A105" s="52" t="s">
        <v>30</v>
      </c>
      <c r="B105" s="52" t="s">
        <v>34</v>
      </c>
      <c r="C105" s="40" t="s">
        <v>48</v>
      </c>
      <c r="D105" s="40" t="s">
        <v>76</v>
      </c>
      <c r="E105" s="40" t="s">
        <v>48</v>
      </c>
      <c r="F105" s="38" t="s">
        <v>72</v>
      </c>
      <c r="G105" s="40"/>
      <c r="H105" s="40"/>
      <c r="I105" s="40"/>
      <c r="J105" s="57" t="s">
        <v>180</v>
      </c>
      <c r="K105" s="58">
        <f t="shared" ref="K105:T105" si="51">+K106+K107</f>
        <v>0</v>
      </c>
      <c r="L105" s="58">
        <f>+L106+L107</f>
        <v>0</v>
      </c>
      <c r="M105" s="58">
        <f>+M106+M107</f>
        <v>0</v>
      </c>
      <c r="N105" s="58">
        <f t="shared" si="34"/>
        <v>0</v>
      </c>
      <c r="O105" s="58">
        <f t="shared" si="51"/>
        <v>0</v>
      </c>
      <c r="P105" s="58">
        <f t="shared" si="51"/>
        <v>0</v>
      </c>
      <c r="Q105" s="58">
        <f t="shared" si="51"/>
        <v>0</v>
      </c>
      <c r="R105" s="58">
        <f t="shared" si="51"/>
        <v>0</v>
      </c>
      <c r="S105" s="58">
        <f t="shared" si="51"/>
        <v>0</v>
      </c>
      <c r="T105" s="58">
        <f t="shared" si="51"/>
        <v>0</v>
      </c>
      <c r="U105" s="59" t="e">
        <f t="shared" si="35"/>
        <v>#DIV/0!</v>
      </c>
      <c r="V105" s="38"/>
      <c r="W105" s="53"/>
      <c r="X105" s="53"/>
      <c r="Y105" s="15" t="s">
        <v>33</v>
      </c>
      <c r="Z105" s="16"/>
      <c r="AA105" s="16"/>
    </row>
    <row r="106" spans="1:27" ht="22.5" customHeight="1" thickTop="1" thickBot="1" x14ac:dyDescent="0.3">
      <c r="A106" s="52" t="s">
        <v>30</v>
      </c>
      <c r="B106" s="52" t="s">
        <v>34</v>
      </c>
      <c r="C106" s="40" t="s">
        <v>48</v>
      </c>
      <c r="D106" s="40" t="s">
        <v>76</v>
      </c>
      <c r="E106" s="40" t="s">
        <v>48</v>
      </c>
      <c r="F106" s="40" t="s">
        <v>72</v>
      </c>
      <c r="G106" s="38" t="s">
        <v>34</v>
      </c>
      <c r="H106" s="40"/>
      <c r="I106" s="40"/>
      <c r="J106" s="60" t="s">
        <v>181</v>
      </c>
      <c r="K106" s="50"/>
      <c r="L106" s="50"/>
      <c r="M106" s="50"/>
      <c r="N106" s="50">
        <f t="shared" si="34"/>
        <v>0</v>
      </c>
      <c r="O106" s="50"/>
      <c r="P106" s="50"/>
      <c r="Q106" s="50"/>
      <c r="R106" s="50"/>
      <c r="S106" s="50"/>
      <c r="T106" s="50"/>
      <c r="U106" s="61" t="e">
        <f t="shared" si="35"/>
        <v>#DIV/0!</v>
      </c>
      <c r="V106" s="38"/>
      <c r="W106" s="53"/>
      <c r="X106" s="53"/>
      <c r="Y106" s="15" t="s">
        <v>33</v>
      </c>
      <c r="Z106" s="16"/>
      <c r="AA106" s="16"/>
    </row>
    <row r="107" spans="1:27" ht="22.5" customHeight="1" thickTop="1" thickBot="1" x14ac:dyDescent="0.3">
      <c r="A107" s="52" t="s">
        <v>30</v>
      </c>
      <c r="B107" s="52" t="s">
        <v>34</v>
      </c>
      <c r="C107" s="40" t="s">
        <v>48</v>
      </c>
      <c r="D107" s="40" t="s">
        <v>76</v>
      </c>
      <c r="E107" s="40" t="s">
        <v>48</v>
      </c>
      <c r="F107" s="40" t="s">
        <v>72</v>
      </c>
      <c r="G107" s="38" t="s">
        <v>48</v>
      </c>
      <c r="H107" s="40"/>
      <c r="I107" s="40"/>
      <c r="J107" s="60" t="s">
        <v>182</v>
      </c>
      <c r="K107" s="50"/>
      <c r="L107" s="50"/>
      <c r="M107" s="50"/>
      <c r="N107" s="50">
        <f t="shared" si="34"/>
        <v>0</v>
      </c>
      <c r="O107" s="50"/>
      <c r="P107" s="50"/>
      <c r="Q107" s="50"/>
      <c r="R107" s="50"/>
      <c r="S107" s="50"/>
      <c r="T107" s="50"/>
      <c r="U107" s="61" t="e">
        <f t="shared" si="35"/>
        <v>#DIV/0!</v>
      </c>
      <c r="V107" s="38"/>
      <c r="W107" s="53"/>
      <c r="X107" s="53"/>
      <c r="Y107" s="15" t="s">
        <v>33</v>
      </c>
      <c r="Z107" s="16"/>
      <c r="AA107" s="16"/>
    </row>
    <row r="108" spans="1:27" ht="22.5" customHeight="1" thickTop="1" thickBot="1" x14ac:dyDescent="0.3">
      <c r="A108" s="52" t="s">
        <v>30</v>
      </c>
      <c r="B108" s="52" t="s">
        <v>34</v>
      </c>
      <c r="C108" s="40" t="s">
        <v>48</v>
      </c>
      <c r="D108" s="40" t="s">
        <v>76</v>
      </c>
      <c r="E108" s="40" t="s">
        <v>48</v>
      </c>
      <c r="F108" s="38" t="s">
        <v>76</v>
      </c>
      <c r="G108" s="40"/>
      <c r="H108" s="40"/>
      <c r="I108" s="40"/>
      <c r="J108" s="57" t="s">
        <v>183</v>
      </c>
      <c r="K108" s="58">
        <f t="shared" ref="K108:T108" si="52">+K109+K110</f>
        <v>0</v>
      </c>
      <c r="L108" s="58">
        <f>+L109+L110</f>
        <v>0</v>
      </c>
      <c r="M108" s="58">
        <f>+M109+M110</f>
        <v>0</v>
      </c>
      <c r="N108" s="58">
        <f t="shared" si="34"/>
        <v>0</v>
      </c>
      <c r="O108" s="58">
        <f t="shared" si="52"/>
        <v>0</v>
      </c>
      <c r="P108" s="58">
        <f t="shared" si="52"/>
        <v>0</v>
      </c>
      <c r="Q108" s="58">
        <f t="shared" si="52"/>
        <v>0</v>
      </c>
      <c r="R108" s="58">
        <f t="shared" si="52"/>
        <v>0</v>
      </c>
      <c r="S108" s="58">
        <f t="shared" si="52"/>
        <v>0</v>
      </c>
      <c r="T108" s="58">
        <f t="shared" si="52"/>
        <v>0</v>
      </c>
      <c r="U108" s="59" t="e">
        <f t="shared" si="35"/>
        <v>#DIV/0!</v>
      </c>
      <c r="V108" s="38"/>
      <c r="W108" s="53"/>
      <c r="X108" s="53"/>
      <c r="Y108" s="15" t="s">
        <v>33</v>
      </c>
      <c r="Z108" s="16"/>
      <c r="AA108" s="16"/>
    </row>
    <row r="109" spans="1:27" ht="22.5" customHeight="1" thickTop="1" thickBot="1" x14ac:dyDescent="0.3">
      <c r="A109" s="52" t="s">
        <v>30</v>
      </c>
      <c r="B109" s="52" t="s">
        <v>34</v>
      </c>
      <c r="C109" s="40" t="s">
        <v>48</v>
      </c>
      <c r="D109" s="40" t="s">
        <v>76</v>
      </c>
      <c r="E109" s="40" t="s">
        <v>48</v>
      </c>
      <c r="F109" s="40" t="s">
        <v>76</v>
      </c>
      <c r="G109" s="38" t="s">
        <v>34</v>
      </c>
      <c r="H109" s="40"/>
      <c r="I109" s="40"/>
      <c r="J109" s="60" t="s">
        <v>184</v>
      </c>
      <c r="K109" s="50"/>
      <c r="L109" s="50"/>
      <c r="M109" s="50"/>
      <c r="N109" s="50">
        <f t="shared" si="34"/>
        <v>0</v>
      </c>
      <c r="O109" s="50"/>
      <c r="P109" s="50"/>
      <c r="Q109" s="50"/>
      <c r="R109" s="50"/>
      <c r="S109" s="50"/>
      <c r="T109" s="50"/>
      <c r="U109" s="61" t="e">
        <f t="shared" si="35"/>
        <v>#DIV/0!</v>
      </c>
      <c r="V109" s="38"/>
      <c r="W109" s="53"/>
      <c r="X109" s="53"/>
      <c r="Y109" s="15" t="s">
        <v>33</v>
      </c>
      <c r="Z109" s="16"/>
      <c r="AA109" s="16"/>
    </row>
    <row r="110" spans="1:27" ht="22.5" customHeight="1" thickTop="1" thickBot="1" x14ac:dyDescent="0.3">
      <c r="A110" s="52" t="s">
        <v>30</v>
      </c>
      <c r="B110" s="52" t="s">
        <v>34</v>
      </c>
      <c r="C110" s="40" t="s">
        <v>48</v>
      </c>
      <c r="D110" s="40" t="s">
        <v>76</v>
      </c>
      <c r="E110" s="40" t="s">
        <v>48</v>
      </c>
      <c r="F110" s="40" t="s">
        <v>76</v>
      </c>
      <c r="G110" s="38" t="s">
        <v>48</v>
      </c>
      <c r="H110" s="40"/>
      <c r="I110" s="40"/>
      <c r="J110" s="60" t="s">
        <v>185</v>
      </c>
      <c r="K110" s="50"/>
      <c r="L110" s="50"/>
      <c r="M110" s="50"/>
      <c r="N110" s="50">
        <f t="shared" si="34"/>
        <v>0</v>
      </c>
      <c r="O110" s="50"/>
      <c r="P110" s="50"/>
      <c r="Q110" s="50"/>
      <c r="R110" s="50"/>
      <c r="S110" s="50"/>
      <c r="T110" s="50"/>
      <c r="U110" s="61" t="e">
        <f t="shared" si="35"/>
        <v>#DIV/0!</v>
      </c>
      <c r="V110" s="38"/>
      <c r="W110" s="53"/>
      <c r="X110" s="53"/>
      <c r="Y110" s="15" t="s">
        <v>33</v>
      </c>
      <c r="Z110" s="16"/>
      <c r="AA110" s="16"/>
    </row>
    <row r="111" spans="1:27" s="46" customFormat="1" ht="22.5" customHeight="1" thickTop="1" thickBot="1" x14ac:dyDescent="0.3">
      <c r="A111" s="31" t="s">
        <v>30</v>
      </c>
      <c r="B111" s="32" t="s">
        <v>34</v>
      </c>
      <c r="C111" s="32" t="s">
        <v>48</v>
      </c>
      <c r="D111" s="32" t="s">
        <v>101</v>
      </c>
      <c r="E111" s="32"/>
      <c r="F111" s="32"/>
      <c r="G111" s="32"/>
      <c r="H111" s="33"/>
      <c r="I111" s="33"/>
      <c r="J111" s="34" t="s">
        <v>186</v>
      </c>
      <c r="K111" s="35">
        <f>+K112</f>
        <v>3603222000</v>
      </c>
      <c r="L111" s="35">
        <f t="shared" ref="L111:U112" si="53">+L112</f>
        <v>0</v>
      </c>
      <c r="M111" s="35">
        <f t="shared" si="53"/>
        <v>0</v>
      </c>
      <c r="N111" s="35">
        <f t="shared" si="53"/>
        <v>3603222000</v>
      </c>
      <c r="O111" s="35">
        <f t="shared" si="53"/>
        <v>3603222000</v>
      </c>
      <c r="P111" s="35">
        <f t="shared" si="53"/>
        <v>0</v>
      </c>
      <c r="Q111" s="35">
        <f t="shared" si="53"/>
        <v>0</v>
      </c>
      <c r="R111" s="35">
        <f t="shared" si="53"/>
        <v>0</v>
      </c>
      <c r="S111" s="35">
        <f t="shared" si="53"/>
        <v>3603222000</v>
      </c>
      <c r="T111" s="35">
        <f t="shared" si="53"/>
        <v>1738355932</v>
      </c>
      <c r="U111" s="36" t="e">
        <f t="shared" si="53"/>
        <v>#DIV/0!</v>
      </c>
      <c r="V111" s="32"/>
      <c r="W111" s="32"/>
      <c r="X111" s="32"/>
      <c r="Y111" s="15" t="s">
        <v>33</v>
      </c>
      <c r="Z111" s="16"/>
      <c r="AA111" s="16"/>
    </row>
    <row r="112" spans="1:27" s="46" customFormat="1" ht="22.5" customHeight="1" thickTop="1" thickBot="1" x14ac:dyDescent="0.3">
      <c r="A112" s="63" t="s">
        <v>30</v>
      </c>
      <c r="B112" s="63" t="s">
        <v>34</v>
      </c>
      <c r="C112" s="38" t="s">
        <v>48</v>
      </c>
      <c r="D112" s="38" t="s">
        <v>101</v>
      </c>
      <c r="E112" s="39" t="s">
        <v>34</v>
      </c>
      <c r="F112" s="38"/>
      <c r="G112" s="38"/>
      <c r="H112" s="40"/>
      <c r="I112" s="40"/>
      <c r="J112" s="57" t="s">
        <v>187</v>
      </c>
      <c r="K112" s="58">
        <f>+K113</f>
        <v>3603222000</v>
      </c>
      <c r="L112" s="58">
        <f t="shared" si="53"/>
        <v>0</v>
      </c>
      <c r="M112" s="58">
        <f t="shared" si="53"/>
        <v>0</v>
      </c>
      <c r="N112" s="58">
        <f t="shared" si="53"/>
        <v>3603222000</v>
      </c>
      <c r="O112" s="58">
        <f t="shared" si="53"/>
        <v>3603222000</v>
      </c>
      <c r="P112" s="58">
        <f t="shared" si="53"/>
        <v>0</v>
      </c>
      <c r="Q112" s="58">
        <f t="shared" si="53"/>
        <v>0</v>
      </c>
      <c r="R112" s="58">
        <f t="shared" si="53"/>
        <v>0</v>
      </c>
      <c r="S112" s="58">
        <f t="shared" si="53"/>
        <v>3603222000</v>
      </c>
      <c r="T112" s="58">
        <f t="shared" si="53"/>
        <v>1738355932</v>
      </c>
      <c r="U112" s="59" t="e">
        <f t="shared" si="53"/>
        <v>#DIV/0!</v>
      </c>
      <c r="V112" s="38"/>
      <c r="W112" s="45" t="s">
        <v>188</v>
      </c>
      <c r="X112" s="45"/>
      <c r="Y112" s="15" t="s">
        <v>33</v>
      </c>
      <c r="Z112" s="16"/>
      <c r="AA112" s="16"/>
    </row>
    <row r="113" spans="1:27" ht="22.5" customHeight="1" thickTop="1" thickBot="1" x14ac:dyDescent="0.3">
      <c r="A113" s="52" t="s">
        <v>30</v>
      </c>
      <c r="B113" s="52" t="s">
        <v>34</v>
      </c>
      <c r="C113" s="40" t="s">
        <v>48</v>
      </c>
      <c r="D113" s="40" t="s">
        <v>101</v>
      </c>
      <c r="E113" s="52" t="s">
        <v>34</v>
      </c>
      <c r="F113" s="38" t="s">
        <v>34</v>
      </c>
      <c r="G113" s="40"/>
      <c r="H113" s="40"/>
      <c r="I113" s="40"/>
      <c r="J113" s="57" t="s">
        <v>189</v>
      </c>
      <c r="K113" s="58">
        <f>+K114+K117+K120+K123+K126</f>
        <v>3603222000</v>
      </c>
      <c r="L113" s="58">
        <f t="shared" ref="L113:U113" si="54">+L114+L117+L120+L123+L126</f>
        <v>0</v>
      </c>
      <c r="M113" s="58">
        <f t="shared" si="54"/>
        <v>0</v>
      </c>
      <c r="N113" s="58">
        <f t="shared" si="54"/>
        <v>3603222000</v>
      </c>
      <c r="O113" s="58">
        <f t="shared" si="54"/>
        <v>3603222000</v>
      </c>
      <c r="P113" s="58">
        <f t="shared" si="54"/>
        <v>0</v>
      </c>
      <c r="Q113" s="58">
        <f t="shared" si="54"/>
        <v>0</v>
      </c>
      <c r="R113" s="58">
        <f t="shared" si="54"/>
        <v>0</v>
      </c>
      <c r="S113" s="58">
        <f t="shared" si="54"/>
        <v>3603222000</v>
      </c>
      <c r="T113" s="58">
        <f t="shared" si="54"/>
        <v>1738355932</v>
      </c>
      <c r="U113" s="59" t="e">
        <f t="shared" si="54"/>
        <v>#DIV/0!</v>
      </c>
      <c r="V113" s="38"/>
      <c r="W113" s="53" t="s">
        <v>190</v>
      </c>
      <c r="X113" s="53"/>
      <c r="Y113" s="15" t="s">
        <v>33</v>
      </c>
      <c r="Z113" s="16"/>
      <c r="AA113" s="16"/>
    </row>
    <row r="114" spans="1:27" ht="22.5" customHeight="1" thickTop="1" thickBot="1" x14ac:dyDescent="0.3">
      <c r="A114" s="52" t="s">
        <v>30</v>
      </c>
      <c r="B114" s="52" t="s">
        <v>34</v>
      </c>
      <c r="C114" s="40" t="s">
        <v>48</v>
      </c>
      <c r="D114" s="40" t="s">
        <v>101</v>
      </c>
      <c r="E114" s="52" t="s">
        <v>34</v>
      </c>
      <c r="F114" s="52" t="s">
        <v>34</v>
      </c>
      <c r="G114" s="38" t="s">
        <v>34</v>
      </c>
      <c r="H114" s="40"/>
      <c r="I114" s="40"/>
      <c r="J114" s="41" t="s">
        <v>191</v>
      </c>
      <c r="K114" s="42">
        <f>+K115+K116</f>
        <v>0</v>
      </c>
      <c r="L114" s="42">
        <f>+L115+L116</f>
        <v>0</v>
      </c>
      <c r="M114" s="42">
        <f>+M115+M116</f>
        <v>0</v>
      </c>
      <c r="N114" s="42">
        <f t="shared" si="34"/>
        <v>0</v>
      </c>
      <c r="O114" s="42">
        <f t="shared" ref="O114:T114" si="55">+O115+O116</f>
        <v>0</v>
      </c>
      <c r="P114" s="42">
        <f t="shared" si="55"/>
        <v>0</v>
      </c>
      <c r="Q114" s="42">
        <f t="shared" si="55"/>
        <v>0</v>
      </c>
      <c r="R114" s="42">
        <f t="shared" si="55"/>
        <v>0</v>
      </c>
      <c r="S114" s="42">
        <f t="shared" si="55"/>
        <v>0</v>
      </c>
      <c r="T114" s="42">
        <f t="shared" si="55"/>
        <v>0</v>
      </c>
      <c r="U114" s="43" t="e">
        <f t="shared" si="35"/>
        <v>#DIV/0!</v>
      </c>
      <c r="V114" s="38"/>
      <c r="W114" s="53" t="s">
        <v>192</v>
      </c>
      <c r="X114" s="53" t="s">
        <v>193</v>
      </c>
      <c r="Y114" s="15" t="s">
        <v>33</v>
      </c>
      <c r="Z114" s="16"/>
      <c r="AA114" s="16"/>
    </row>
    <row r="115" spans="1:27" ht="24" thickTop="1" thickBot="1" x14ac:dyDescent="0.3">
      <c r="A115" s="52" t="s">
        <v>30</v>
      </c>
      <c r="B115" s="52" t="s">
        <v>34</v>
      </c>
      <c r="C115" s="40" t="s">
        <v>48</v>
      </c>
      <c r="D115" s="40" t="s">
        <v>101</v>
      </c>
      <c r="E115" s="52" t="s">
        <v>34</v>
      </c>
      <c r="F115" s="52" t="s">
        <v>34</v>
      </c>
      <c r="G115" s="40" t="s">
        <v>34</v>
      </c>
      <c r="H115" s="40" t="s">
        <v>34</v>
      </c>
      <c r="I115" s="40"/>
      <c r="J115" s="48" t="s">
        <v>194</v>
      </c>
      <c r="K115" s="49">
        <v>0</v>
      </c>
      <c r="L115" s="49"/>
      <c r="M115" s="49"/>
      <c r="N115" s="49">
        <f t="shared" si="34"/>
        <v>0</v>
      </c>
      <c r="O115" s="49"/>
      <c r="P115" s="49"/>
      <c r="Q115" s="49"/>
      <c r="R115" s="49"/>
      <c r="S115" s="49"/>
      <c r="T115" s="49"/>
      <c r="U115" s="51" t="e">
        <f t="shared" si="35"/>
        <v>#DIV/0!</v>
      </c>
      <c r="V115" s="38"/>
      <c r="W115" s="53"/>
      <c r="X115" s="53"/>
      <c r="Y115" s="15" t="s">
        <v>33</v>
      </c>
      <c r="Z115" s="16"/>
      <c r="AA115" s="16"/>
    </row>
    <row r="116" spans="1:27" ht="24" thickTop="1" thickBot="1" x14ac:dyDescent="0.3">
      <c r="A116" s="52" t="s">
        <v>30</v>
      </c>
      <c r="B116" s="52" t="s">
        <v>34</v>
      </c>
      <c r="C116" s="40" t="s">
        <v>48</v>
      </c>
      <c r="D116" s="40" t="s">
        <v>101</v>
      </c>
      <c r="E116" s="52" t="s">
        <v>34</v>
      </c>
      <c r="F116" s="52" t="s">
        <v>34</v>
      </c>
      <c r="G116" s="40" t="s">
        <v>34</v>
      </c>
      <c r="H116" s="40" t="s">
        <v>48</v>
      </c>
      <c r="I116" s="40"/>
      <c r="J116" s="48" t="s">
        <v>195</v>
      </c>
      <c r="K116" s="49">
        <v>0</v>
      </c>
      <c r="L116" s="49"/>
      <c r="M116" s="49"/>
      <c r="N116" s="49">
        <f t="shared" si="34"/>
        <v>0</v>
      </c>
      <c r="O116" s="49"/>
      <c r="P116" s="49"/>
      <c r="Q116" s="49"/>
      <c r="R116" s="49"/>
      <c r="S116" s="49"/>
      <c r="T116" s="49"/>
      <c r="U116" s="51" t="e">
        <f t="shared" si="35"/>
        <v>#DIV/0!</v>
      </c>
      <c r="V116" s="38"/>
      <c r="W116" s="53"/>
      <c r="X116" s="53"/>
      <c r="Y116" s="15" t="s">
        <v>33</v>
      </c>
      <c r="Z116" s="16"/>
      <c r="AA116" s="16"/>
    </row>
    <row r="117" spans="1:27" ht="24" thickTop="1" thickBot="1" x14ac:dyDescent="0.3">
      <c r="A117" s="52" t="s">
        <v>30</v>
      </c>
      <c r="B117" s="52" t="s">
        <v>34</v>
      </c>
      <c r="C117" s="40" t="s">
        <v>48</v>
      </c>
      <c r="D117" s="40" t="s">
        <v>101</v>
      </c>
      <c r="E117" s="52" t="s">
        <v>34</v>
      </c>
      <c r="F117" s="52" t="s">
        <v>34</v>
      </c>
      <c r="G117" s="38" t="s">
        <v>48</v>
      </c>
      <c r="H117" s="40"/>
      <c r="I117" s="40"/>
      <c r="J117" s="41" t="s">
        <v>196</v>
      </c>
      <c r="K117" s="42">
        <f>+K118+K119</f>
        <v>0</v>
      </c>
      <c r="L117" s="42">
        <f>+L118+L119</f>
        <v>0</v>
      </c>
      <c r="M117" s="42">
        <f>+M118+M119</f>
        <v>0</v>
      </c>
      <c r="N117" s="42">
        <f t="shared" si="34"/>
        <v>0</v>
      </c>
      <c r="O117" s="42">
        <f t="shared" ref="O117:T117" si="56">+O118+O119</f>
        <v>0</v>
      </c>
      <c r="P117" s="42">
        <f t="shared" si="56"/>
        <v>0</v>
      </c>
      <c r="Q117" s="42">
        <f t="shared" si="56"/>
        <v>0</v>
      </c>
      <c r="R117" s="42">
        <f t="shared" si="56"/>
        <v>0</v>
      </c>
      <c r="S117" s="42">
        <f t="shared" si="56"/>
        <v>0</v>
      </c>
      <c r="T117" s="42">
        <f t="shared" si="56"/>
        <v>0</v>
      </c>
      <c r="U117" s="43" t="e">
        <f t="shared" si="35"/>
        <v>#DIV/0!</v>
      </c>
      <c r="V117" s="38"/>
      <c r="W117" s="53"/>
      <c r="X117" s="53"/>
      <c r="Y117" s="15"/>
      <c r="Z117" s="16"/>
      <c r="AA117" s="16"/>
    </row>
    <row r="118" spans="1:27" ht="24" thickTop="1" thickBot="1" x14ac:dyDescent="0.3">
      <c r="A118" s="52" t="s">
        <v>30</v>
      </c>
      <c r="B118" s="52" t="s">
        <v>34</v>
      </c>
      <c r="C118" s="40" t="s">
        <v>48</v>
      </c>
      <c r="D118" s="40" t="s">
        <v>101</v>
      </c>
      <c r="E118" s="52" t="s">
        <v>34</v>
      </c>
      <c r="F118" s="52" t="s">
        <v>34</v>
      </c>
      <c r="G118" s="40" t="s">
        <v>48</v>
      </c>
      <c r="H118" s="40" t="s">
        <v>34</v>
      </c>
      <c r="I118" s="40"/>
      <c r="J118" s="48" t="s">
        <v>197</v>
      </c>
      <c r="K118" s="49">
        <v>0</v>
      </c>
      <c r="L118" s="49"/>
      <c r="M118" s="49"/>
      <c r="N118" s="49">
        <f t="shared" si="34"/>
        <v>0</v>
      </c>
      <c r="O118" s="49"/>
      <c r="P118" s="49"/>
      <c r="Q118" s="49"/>
      <c r="R118" s="49"/>
      <c r="S118" s="49"/>
      <c r="T118" s="49"/>
      <c r="U118" s="51" t="e">
        <f t="shared" si="35"/>
        <v>#DIV/0!</v>
      </c>
      <c r="V118" s="38"/>
      <c r="W118" s="53"/>
      <c r="X118" s="53"/>
      <c r="Y118" s="15"/>
      <c r="Z118" s="16"/>
      <c r="AA118" s="16"/>
    </row>
    <row r="119" spans="1:27" ht="24" thickTop="1" thickBot="1" x14ac:dyDescent="0.3">
      <c r="A119" s="52" t="s">
        <v>30</v>
      </c>
      <c r="B119" s="52" t="s">
        <v>34</v>
      </c>
      <c r="C119" s="40" t="s">
        <v>48</v>
      </c>
      <c r="D119" s="40" t="s">
        <v>101</v>
      </c>
      <c r="E119" s="52" t="s">
        <v>34</v>
      </c>
      <c r="F119" s="52" t="s">
        <v>34</v>
      </c>
      <c r="G119" s="40" t="s">
        <v>48</v>
      </c>
      <c r="H119" s="40" t="s">
        <v>48</v>
      </c>
      <c r="I119" s="40"/>
      <c r="J119" s="48" t="s">
        <v>198</v>
      </c>
      <c r="K119" s="49">
        <v>0</v>
      </c>
      <c r="L119" s="49"/>
      <c r="M119" s="49"/>
      <c r="N119" s="49">
        <f t="shared" si="34"/>
        <v>0</v>
      </c>
      <c r="O119" s="49"/>
      <c r="P119" s="49"/>
      <c r="Q119" s="49"/>
      <c r="R119" s="49"/>
      <c r="S119" s="49"/>
      <c r="T119" s="49"/>
      <c r="U119" s="51" t="e">
        <f t="shared" si="35"/>
        <v>#DIV/0!</v>
      </c>
      <c r="V119" s="38"/>
      <c r="W119" s="53"/>
      <c r="X119" s="53"/>
      <c r="Y119" s="15"/>
      <c r="Z119" s="16"/>
      <c r="AA119" s="16"/>
    </row>
    <row r="120" spans="1:27" ht="26.25" customHeight="1" thickTop="1" thickBot="1" x14ac:dyDescent="0.3">
      <c r="A120" s="52" t="s">
        <v>30</v>
      </c>
      <c r="B120" s="52" t="s">
        <v>34</v>
      </c>
      <c r="C120" s="40" t="s">
        <v>48</v>
      </c>
      <c r="D120" s="40" t="s">
        <v>101</v>
      </c>
      <c r="E120" s="52" t="s">
        <v>34</v>
      </c>
      <c r="F120" s="52" t="s">
        <v>34</v>
      </c>
      <c r="G120" s="38" t="s">
        <v>72</v>
      </c>
      <c r="H120" s="40"/>
      <c r="I120" s="40"/>
      <c r="J120" s="41" t="s">
        <v>199</v>
      </c>
      <c r="K120" s="42">
        <f t="shared" ref="K120:T120" si="57">+K121+K122</f>
        <v>0</v>
      </c>
      <c r="L120" s="42">
        <f>+L121+L122</f>
        <v>0</v>
      </c>
      <c r="M120" s="42">
        <f>+M121+M122</f>
        <v>0</v>
      </c>
      <c r="N120" s="42">
        <f t="shared" si="34"/>
        <v>0</v>
      </c>
      <c r="O120" s="42">
        <f t="shared" si="57"/>
        <v>0</v>
      </c>
      <c r="P120" s="42">
        <f t="shared" si="57"/>
        <v>0</v>
      </c>
      <c r="Q120" s="42">
        <f t="shared" si="57"/>
        <v>0</v>
      </c>
      <c r="R120" s="42">
        <f t="shared" si="57"/>
        <v>0</v>
      </c>
      <c r="S120" s="42">
        <f t="shared" si="57"/>
        <v>0</v>
      </c>
      <c r="T120" s="42">
        <f t="shared" si="57"/>
        <v>0</v>
      </c>
      <c r="U120" s="43" t="e">
        <f t="shared" si="35"/>
        <v>#DIV/0!</v>
      </c>
      <c r="V120" s="38"/>
      <c r="W120" s="53" t="s">
        <v>51</v>
      </c>
      <c r="X120" s="53" t="s">
        <v>52</v>
      </c>
      <c r="Y120" s="15" t="s">
        <v>33</v>
      </c>
      <c r="Z120" s="16"/>
      <c r="AA120" s="16"/>
    </row>
    <row r="121" spans="1:27" ht="24" thickTop="1" thickBot="1" x14ac:dyDescent="0.3">
      <c r="A121" s="52" t="s">
        <v>30</v>
      </c>
      <c r="B121" s="52" t="s">
        <v>34</v>
      </c>
      <c r="C121" s="40" t="s">
        <v>48</v>
      </c>
      <c r="D121" s="40" t="s">
        <v>101</v>
      </c>
      <c r="E121" s="52" t="s">
        <v>34</v>
      </c>
      <c r="F121" s="52" t="s">
        <v>34</v>
      </c>
      <c r="G121" s="40" t="s">
        <v>72</v>
      </c>
      <c r="H121" s="40" t="s">
        <v>34</v>
      </c>
      <c r="I121" s="40"/>
      <c r="J121" s="48" t="s">
        <v>200</v>
      </c>
      <c r="K121" s="49">
        <v>0</v>
      </c>
      <c r="L121" s="49"/>
      <c r="M121" s="49"/>
      <c r="N121" s="49">
        <f t="shared" si="34"/>
        <v>0</v>
      </c>
      <c r="O121" s="49"/>
      <c r="P121" s="49"/>
      <c r="Q121" s="49"/>
      <c r="R121" s="49"/>
      <c r="S121" s="49"/>
      <c r="T121" s="49"/>
      <c r="U121" s="51" t="e">
        <f t="shared" si="35"/>
        <v>#DIV/0!</v>
      </c>
      <c r="V121" s="38"/>
      <c r="W121" s="53"/>
      <c r="X121" s="53"/>
      <c r="Y121" s="15" t="s">
        <v>33</v>
      </c>
      <c r="Z121" s="16"/>
      <c r="AA121" s="16"/>
    </row>
    <row r="122" spans="1:27" ht="24" thickTop="1" thickBot="1" x14ac:dyDescent="0.3">
      <c r="A122" s="52" t="s">
        <v>30</v>
      </c>
      <c r="B122" s="52" t="s">
        <v>34</v>
      </c>
      <c r="C122" s="40" t="s">
        <v>48</v>
      </c>
      <c r="D122" s="40" t="s">
        <v>101</v>
      </c>
      <c r="E122" s="52" t="s">
        <v>34</v>
      </c>
      <c r="F122" s="52" t="s">
        <v>34</v>
      </c>
      <c r="G122" s="40" t="s">
        <v>72</v>
      </c>
      <c r="H122" s="40" t="s">
        <v>48</v>
      </c>
      <c r="I122" s="40"/>
      <c r="J122" s="48" t="s">
        <v>201</v>
      </c>
      <c r="K122" s="49">
        <v>0</v>
      </c>
      <c r="L122" s="49"/>
      <c r="M122" s="49"/>
      <c r="N122" s="49">
        <f t="shared" si="34"/>
        <v>0</v>
      </c>
      <c r="O122" s="49"/>
      <c r="P122" s="49"/>
      <c r="Q122" s="49"/>
      <c r="R122" s="49"/>
      <c r="S122" s="49"/>
      <c r="T122" s="49"/>
      <c r="U122" s="51" t="e">
        <f t="shared" si="35"/>
        <v>#DIV/0!</v>
      </c>
      <c r="V122" s="38"/>
      <c r="W122" s="53"/>
      <c r="X122" s="53"/>
      <c r="Y122" s="15" t="s">
        <v>33</v>
      </c>
      <c r="Z122" s="16"/>
      <c r="AA122" s="16"/>
    </row>
    <row r="123" spans="1:27" ht="24" customHeight="1" thickTop="1" thickBot="1" x14ac:dyDescent="0.3">
      <c r="A123" s="52" t="s">
        <v>30</v>
      </c>
      <c r="B123" s="52" t="s">
        <v>34</v>
      </c>
      <c r="C123" s="40" t="s">
        <v>48</v>
      </c>
      <c r="D123" s="40" t="s">
        <v>101</v>
      </c>
      <c r="E123" s="52" t="s">
        <v>34</v>
      </c>
      <c r="F123" s="52" t="s">
        <v>34</v>
      </c>
      <c r="G123" s="38" t="s">
        <v>76</v>
      </c>
      <c r="H123" s="40"/>
      <c r="I123" s="40"/>
      <c r="J123" s="41" t="s">
        <v>202</v>
      </c>
      <c r="K123" s="42">
        <f t="shared" ref="K123:T123" si="58">+K124+K125</f>
        <v>0</v>
      </c>
      <c r="L123" s="42">
        <f>+L124+L125</f>
        <v>0</v>
      </c>
      <c r="M123" s="42">
        <f>+M124+M125</f>
        <v>0</v>
      </c>
      <c r="N123" s="42">
        <f t="shared" si="34"/>
        <v>0</v>
      </c>
      <c r="O123" s="42">
        <f t="shared" si="58"/>
        <v>0</v>
      </c>
      <c r="P123" s="42">
        <f t="shared" si="58"/>
        <v>0</v>
      </c>
      <c r="Q123" s="42">
        <f t="shared" si="58"/>
        <v>0</v>
      </c>
      <c r="R123" s="42">
        <f t="shared" si="58"/>
        <v>0</v>
      </c>
      <c r="S123" s="42">
        <f t="shared" si="58"/>
        <v>0</v>
      </c>
      <c r="T123" s="42">
        <f t="shared" si="58"/>
        <v>0</v>
      </c>
      <c r="U123" s="43" t="e">
        <f t="shared" si="35"/>
        <v>#DIV/0!</v>
      </c>
      <c r="V123" s="38"/>
      <c r="W123" s="53"/>
      <c r="X123" s="53"/>
      <c r="Y123" s="15"/>
      <c r="Z123" s="16"/>
      <c r="AA123" s="16"/>
    </row>
    <row r="124" spans="1:27" ht="24" thickTop="1" thickBot="1" x14ac:dyDescent="0.3">
      <c r="A124" s="52" t="s">
        <v>30</v>
      </c>
      <c r="B124" s="52" t="s">
        <v>34</v>
      </c>
      <c r="C124" s="40" t="s">
        <v>48</v>
      </c>
      <c r="D124" s="40" t="s">
        <v>101</v>
      </c>
      <c r="E124" s="52" t="s">
        <v>34</v>
      </c>
      <c r="F124" s="52" t="s">
        <v>34</v>
      </c>
      <c r="G124" s="40" t="s">
        <v>76</v>
      </c>
      <c r="H124" s="40" t="s">
        <v>34</v>
      </c>
      <c r="I124" s="40"/>
      <c r="J124" s="48" t="s">
        <v>203</v>
      </c>
      <c r="K124" s="49">
        <v>0</v>
      </c>
      <c r="L124" s="49"/>
      <c r="M124" s="49"/>
      <c r="N124" s="49">
        <f t="shared" si="34"/>
        <v>0</v>
      </c>
      <c r="O124" s="49"/>
      <c r="P124" s="49"/>
      <c r="Q124" s="49"/>
      <c r="R124" s="49"/>
      <c r="S124" s="49"/>
      <c r="T124" s="49"/>
      <c r="U124" s="51" t="e">
        <f t="shared" si="35"/>
        <v>#DIV/0!</v>
      </c>
      <c r="V124" s="38"/>
      <c r="W124" s="53"/>
      <c r="X124" s="53"/>
      <c r="Y124" s="15"/>
      <c r="Z124" s="16"/>
      <c r="AA124" s="16"/>
    </row>
    <row r="125" spans="1:27" ht="22.5" customHeight="1" thickTop="1" thickBot="1" x14ac:dyDescent="0.3">
      <c r="A125" s="52" t="s">
        <v>30</v>
      </c>
      <c r="B125" s="52" t="s">
        <v>34</v>
      </c>
      <c r="C125" s="40" t="s">
        <v>48</v>
      </c>
      <c r="D125" s="40" t="s">
        <v>101</v>
      </c>
      <c r="E125" s="52" t="s">
        <v>34</v>
      </c>
      <c r="F125" s="52" t="s">
        <v>34</v>
      </c>
      <c r="G125" s="40" t="s">
        <v>76</v>
      </c>
      <c r="H125" s="40" t="s">
        <v>48</v>
      </c>
      <c r="I125" s="40"/>
      <c r="J125" s="48" t="s">
        <v>204</v>
      </c>
      <c r="K125" s="49">
        <v>0</v>
      </c>
      <c r="L125" s="49"/>
      <c r="M125" s="49"/>
      <c r="N125" s="49">
        <f t="shared" si="34"/>
        <v>0</v>
      </c>
      <c r="O125" s="49"/>
      <c r="P125" s="49"/>
      <c r="Q125" s="49"/>
      <c r="R125" s="49"/>
      <c r="S125" s="49"/>
      <c r="T125" s="49"/>
      <c r="U125" s="51" t="e">
        <f t="shared" si="35"/>
        <v>#DIV/0!</v>
      </c>
      <c r="V125" s="38"/>
      <c r="W125" s="53"/>
      <c r="X125" s="53"/>
      <c r="Y125" s="15"/>
      <c r="Z125" s="16"/>
      <c r="AA125" s="16"/>
    </row>
    <row r="126" spans="1:27" s="70" customFormat="1" ht="22.5" customHeight="1" thickTop="1" thickBot="1" x14ac:dyDescent="0.3">
      <c r="A126" s="69" t="s">
        <v>30</v>
      </c>
      <c r="B126" s="39" t="s">
        <v>34</v>
      </c>
      <c r="C126" s="39" t="s">
        <v>48</v>
      </c>
      <c r="D126" s="39" t="s">
        <v>101</v>
      </c>
      <c r="E126" s="39" t="s">
        <v>34</v>
      </c>
      <c r="F126" s="39" t="s">
        <v>48</v>
      </c>
      <c r="G126" s="39" t="s">
        <v>101</v>
      </c>
      <c r="H126" s="47"/>
      <c r="I126" s="47"/>
      <c r="J126" s="57" t="s">
        <v>205</v>
      </c>
      <c r="K126" s="58">
        <f>+K127+K131+K135+K136+K137+K138</f>
        <v>3603222000</v>
      </c>
      <c r="L126" s="58">
        <f>+L127+L131+L135+L136+L137+L138</f>
        <v>0</v>
      </c>
      <c r="M126" s="58">
        <f>+M127+M131+M135+M136+M137+M138</f>
        <v>0</v>
      </c>
      <c r="N126" s="58">
        <f>+N127+N131+N135+N136+N137+N138</f>
        <v>3603222000</v>
      </c>
      <c r="O126" s="58">
        <f t="shared" ref="O126:T126" si="59">+O127+O131+O135+O136+O137+O138</f>
        <v>3603222000</v>
      </c>
      <c r="P126" s="58">
        <f t="shared" si="59"/>
        <v>0</v>
      </c>
      <c r="Q126" s="58">
        <f t="shared" si="59"/>
        <v>0</v>
      </c>
      <c r="R126" s="58">
        <f t="shared" si="59"/>
        <v>0</v>
      </c>
      <c r="S126" s="58">
        <f>+S127+S131+S135+S136+S137+S138</f>
        <v>3603222000</v>
      </c>
      <c r="T126" s="58">
        <f t="shared" si="59"/>
        <v>1738355932</v>
      </c>
      <c r="U126" s="59">
        <f t="shared" si="35"/>
        <v>0.48244485962841033</v>
      </c>
      <c r="V126" s="39"/>
      <c r="W126" s="39" t="s">
        <v>206</v>
      </c>
      <c r="X126" s="39"/>
      <c r="Y126" s="15" t="s">
        <v>33</v>
      </c>
      <c r="Z126" s="16"/>
      <c r="AA126" s="16"/>
    </row>
    <row r="127" spans="1:27" ht="22.5" customHeight="1" thickTop="1" thickBot="1" x14ac:dyDescent="0.3">
      <c r="A127" s="52" t="s">
        <v>30</v>
      </c>
      <c r="B127" s="52" t="s">
        <v>34</v>
      </c>
      <c r="C127" s="40" t="s">
        <v>48</v>
      </c>
      <c r="D127" s="40" t="s">
        <v>101</v>
      </c>
      <c r="E127" s="52" t="s">
        <v>34</v>
      </c>
      <c r="F127" s="40" t="s">
        <v>48</v>
      </c>
      <c r="G127" s="40" t="s">
        <v>101</v>
      </c>
      <c r="H127" s="40" t="s">
        <v>34</v>
      </c>
      <c r="I127" s="40"/>
      <c r="J127" s="41" t="s">
        <v>207</v>
      </c>
      <c r="K127" s="42">
        <f t="shared" ref="K127:T127" si="60">+K128+K129+K130</f>
        <v>3603222000</v>
      </c>
      <c r="L127" s="42">
        <f>+L128+L129+L130</f>
        <v>0</v>
      </c>
      <c r="M127" s="42">
        <f>+M128+M129+M130</f>
        <v>0</v>
      </c>
      <c r="N127" s="42">
        <f t="shared" ref="N127:N137" si="61">K127+L127-M127</f>
        <v>3603222000</v>
      </c>
      <c r="O127" s="42">
        <f t="shared" si="60"/>
        <v>3603222000</v>
      </c>
      <c r="P127" s="42">
        <f t="shared" si="60"/>
        <v>0</v>
      </c>
      <c r="Q127" s="42">
        <f t="shared" si="60"/>
        <v>0</v>
      </c>
      <c r="R127" s="42">
        <f t="shared" si="60"/>
        <v>0</v>
      </c>
      <c r="S127" s="42">
        <f t="shared" si="60"/>
        <v>3603222000</v>
      </c>
      <c r="T127" s="42">
        <f t="shared" si="60"/>
        <v>1738355932</v>
      </c>
      <c r="U127" s="43">
        <f t="shared" si="35"/>
        <v>0.48244485962841033</v>
      </c>
      <c r="V127" s="38"/>
      <c r="W127" s="53"/>
      <c r="X127" s="53"/>
      <c r="Y127" s="15" t="s">
        <v>33</v>
      </c>
      <c r="Z127" s="16"/>
      <c r="AA127" s="16"/>
    </row>
    <row r="128" spans="1:27" ht="22.5" customHeight="1" thickTop="1" thickBot="1" x14ac:dyDescent="0.3">
      <c r="A128" s="52" t="s">
        <v>30</v>
      </c>
      <c r="B128" s="52" t="s">
        <v>34</v>
      </c>
      <c r="C128" s="40" t="s">
        <v>48</v>
      </c>
      <c r="D128" s="40" t="s">
        <v>101</v>
      </c>
      <c r="E128" s="52" t="s">
        <v>34</v>
      </c>
      <c r="F128" s="40" t="s">
        <v>48</v>
      </c>
      <c r="G128" s="40" t="s">
        <v>101</v>
      </c>
      <c r="H128" s="40" t="s">
        <v>34</v>
      </c>
      <c r="I128" s="40" t="s">
        <v>34</v>
      </c>
      <c r="J128" s="48" t="s">
        <v>208</v>
      </c>
      <c r="K128" s="49">
        <v>3556720000</v>
      </c>
      <c r="L128" s="49"/>
      <c r="M128" s="49"/>
      <c r="N128" s="49">
        <f t="shared" si="61"/>
        <v>3556720000</v>
      </c>
      <c r="O128" s="49">
        <v>3556720000</v>
      </c>
      <c r="P128" s="49"/>
      <c r="Q128" s="49"/>
      <c r="R128" s="49"/>
      <c r="S128" s="49">
        <v>3556720000</v>
      </c>
      <c r="T128" s="71">
        <f>1738355932-15727305</f>
        <v>1722628627</v>
      </c>
      <c r="U128" s="51">
        <f t="shared" si="35"/>
        <v>0.48433068304505272</v>
      </c>
      <c r="V128" s="38"/>
      <c r="W128" s="53"/>
      <c r="X128" s="53"/>
      <c r="Y128" s="15" t="s">
        <v>33</v>
      </c>
      <c r="Z128" s="16"/>
      <c r="AA128" s="16"/>
    </row>
    <row r="129" spans="1:27" ht="22.5" customHeight="1" thickTop="1" thickBot="1" x14ac:dyDescent="0.3">
      <c r="A129" s="52" t="s">
        <v>30</v>
      </c>
      <c r="B129" s="52" t="s">
        <v>34</v>
      </c>
      <c r="C129" s="40" t="s">
        <v>48</v>
      </c>
      <c r="D129" s="40" t="s">
        <v>101</v>
      </c>
      <c r="E129" s="52" t="s">
        <v>34</v>
      </c>
      <c r="F129" s="40" t="s">
        <v>48</v>
      </c>
      <c r="G129" s="40" t="s">
        <v>101</v>
      </c>
      <c r="H129" s="40" t="s">
        <v>34</v>
      </c>
      <c r="I129" s="40" t="s">
        <v>48</v>
      </c>
      <c r="J129" s="48" t="s">
        <v>209</v>
      </c>
      <c r="K129" s="49">
        <v>36948000</v>
      </c>
      <c r="L129" s="49"/>
      <c r="M129" s="49"/>
      <c r="N129" s="49">
        <f t="shared" si="61"/>
        <v>36948000</v>
      </c>
      <c r="O129" s="49">
        <v>36948000</v>
      </c>
      <c r="P129" s="49"/>
      <c r="Q129" s="49"/>
      <c r="R129" s="49"/>
      <c r="S129" s="49">
        <v>36948000</v>
      </c>
      <c r="T129" s="49">
        <v>15727305</v>
      </c>
      <c r="U129" s="51">
        <f t="shared" si="35"/>
        <v>0.42566052289704448</v>
      </c>
      <c r="V129" s="38"/>
      <c r="W129" s="53"/>
      <c r="X129" s="53"/>
      <c r="Y129" s="15" t="s">
        <v>33</v>
      </c>
      <c r="Z129" s="16"/>
      <c r="AA129" s="16"/>
    </row>
    <row r="130" spans="1:27" ht="22.5" customHeight="1" thickTop="1" thickBot="1" x14ac:dyDescent="0.3">
      <c r="A130" s="52" t="s">
        <v>30</v>
      </c>
      <c r="B130" s="52" t="s">
        <v>34</v>
      </c>
      <c r="C130" s="40" t="s">
        <v>48</v>
      </c>
      <c r="D130" s="40" t="s">
        <v>101</v>
      </c>
      <c r="E130" s="52" t="s">
        <v>34</v>
      </c>
      <c r="F130" s="40" t="s">
        <v>48</v>
      </c>
      <c r="G130" s="40" t="s">
        <v>101</v>
      </c>
      <c r="H130" s="40" t="s">
        <v>34</v>
      </c>
      <c r="I130" s="40" t="s">
        <v>72</v>
      </c>
      <c r="J130" s="48" t="s">
        <v>210</v>
      </c>
      <c r="K130" s="49">
        <v>9554000</v>
      </c>
      <c r="L130" s="49"/>
      <c r="M130" s="49"/>
      <c r="N130" s="49">
        <f t="shared" si="61"/>
        <v>9554000</v>
      </c>
      <c r="O130" s="49">
        <v>9554000</v>
      </c>
      <c r="P130" s="49"/>
      <c r="Q130" s="49"/>
      <c r="R130" s="49"/>
      <c r="S130" s="49">
        <v>9554000</v>
      </c>
      <c r="T130" s="49">
        <v>0</v>
      </c>
      <c r="U130" s="51">
        <f t="shared" si="35"/>
        <v>0</v>
      </c>
      <c r="V130" s="38"/>
      <c r="W130" s="53"/>
      <c r="X130" s="53"/>
      <c r="Y130" s="15" t="s">
        <v>33</v>
      </c>
      <c r="Z130" s="16"/>
      <c r="AA130" s="16"/>
    </row>
    <row r="131" spans="1:27" ht="22.5" customHeight="1" thickTop="1" thickBot="1" x14ac:dyDescent="0.3">
      <c r="A131" s="52" t="s">
        <v>30</v>
      </c>
      <c r="B131" s="52" t="s">
        <v>34</v>
      </c>
      <c r="C131" s="40" t="s">
        <v>48</v>
      </c>
      <c r="D131" s="40" t="s">
        <v>101</v>
      </c>
      <c r="E131" s="52" t="s">
        <v>34</v>
      </c>
      <c r="F131" s="40" t="s">
        <v>48</v>
      </c>
      <c r="G131" s="40" t="s">
        <v>101</v>
      </c>
      <c r="H131" s="40" t="s">
        <v>48</v>
      </c>
      <c r="I131" s="40"/>
      <c r="J131" s="57" t="s">
        <v>211</v>
      </c>
      <c r="K131" s="42">
        <f t="shared" ref="K131:T131" si="62">+K132+K133+K134</f>
        <v>0</v>
      </c>
      <c r="L131" s="42">
        <f>+L132+L133+L134</f>
        <v>0</v>
      </c>
      <c r="M131" s="42">
        <f>+M132+M133+M134</f>
        <v>0</v>
      </c>
      <c r="N131" s="42">
        <f t="shared" si="61"/>
        <v>0</v>
      </c>
      <c r="O131" s="42">
        <f t="shared" si="62"/>
        <v>0</v>
      </c>
      <c r="P131" s="42">
        <f t="shared" si="62"/>
        <v>0</v>
      </c>
      <c r="Q131" s="42">
        <f t="shared" si="62"/>
        <v>0</v>
      </c>
      <c r="R131" s="42">
        <f t="shared" si="62"/>
        <v>0</v>
      </c>
      <c r="S131" s="42">
        <f t="shared" si="62"/>
        <v>0</v>
      </c>
      <c r="T131" s="42">
        <f t="shared" si="62"/>
        <v>0</v>
      </c>
      <c r="U131" s="43" t="e">
        <f t="shared" si="35"/>
        <v>#DIV/0!</v>
      </c>
      <c r="V131" s="38"/>
      <c r="W131" s="53"/>
      <c r="X131" s="53"/>
      <c r="Y131" s="15" t="s">
        <v>33</v>
      </c>
      <c r="Z131" s="16"/>
      <c r="AA131" s="16"/>
    </row>
    <row r="132" spans="1:27" ht="22.5" customHeight="1" thickTop="1" thickBot="1" x14ac:dyDescent="0.3">
      <c r="A132" s="52" t="s">
        <v>30</v>
      </c>
      <c r="B132" s="52" t="s">
        <v>34</v>
      </c>
      <c r="C132" s="40" t="s">
        <v>48</v>
      </c>
      <c r="D132" s="40" t="s">
        <v>101</v>
      </c>
      <c r="E132" s="52" t="s">
        <v>34</v>
      </c>
      <c r="F132" s="40" t="s">
        <v>48</v>
      </c>
      <c r="G132" s="40" t="s">
        <v>101</v>
      </c>
      <c r="H132" s="40" t="s">
        <v>48</v>
      </c>
      <c r="I132" s="40" t="s">
        <v>34</v>
      </c>
      <c r="J132" s="48" t="s">
        <v>212</v>
      </c>
      <c r="K132" s="49"/>
      <c r="L132" s="49"/>
      <c r="M132" s="49"/>
      <c r="N132" s="49">
        <f t="shared" si="61"/>
        <v>0</v>
      </c>
      <c r="O132" s="49"/>
      <c r="P132" s="49"/>
      <c r="Q132" s="49"/>
      <c r="R132" s="49"/>
      <c r="S132" s="49"/>
      <c r="T132" s="49"/>
      <c r="U132" s="51" t="e">
        <f t="shared" si="35"/>
        <v>#DIV/0!</v>
      </c>
      <c r="V132" s="38"/>
      <c r="W132" s="53"/>
      <c r="X132" s="53"/>
      <c r="Y132" s="15" t="s">
        <v>33</v>
      </c>
      <c r="Z132" s="16"/>
      <c r="AA132" s="16"/>
    </row>
    <row r="133" spans="1:27" ht="22.5" customHeight="1" thickTop="1" thickBot="1" x14ac:dyDescent="0.3">
      <c r="A133" s="52" t="s">
        <v>30</v>
      </c>
      <c r="B133" s="52" t="s">
        <v>34</v>
      </c>
      <c r="C133" s="40" t="s">
        <v>48</v>
      </c>
      <c r="D133" s="40" t="s">
        <v>101</v>
      </c>
      <c r="E133" s="52" t="s">
        <v>34</v>
      </c>
      <c r="F133" s="40" t="s">
        <v>48</v>
      </c>
      <c r="G133" s="40" t="s">
        <v>101</v>
      </c>
      <c r="H133" s="40" t="s">
        <v>48</v>
      </c>
      <c r="I133" s="40" t="s">
        <v>48</v>
      </c>
      <c r="J133" s="48" t="s">
        <v>213</v>
      </c>
      <c r="K133" s="49"/>
      <c r="L133" s="49"/>
      <c r="M133" s="49"/>
      <c r="N133" s="49">
        <f t="shared" si="61"/>
        <v>0</v>
      </c>
      <c r="O133" s="49"/>
      <c r="P133" s="49"/>
      <c r="Q133" s="49"/>
      <c r="R133" s="49"/>
      <c r="S133" s="49"/>
      <c r="T133" s="49"/>
      <c r="U133" s="51" t="e">
        <f t="shared" si="35"/>
        <v>#DIV/0!</v>
      </c>
      <c r="V133" s="38"/>
      <c r="W133" s="53"/>
      <c r="X133" s="53"/>
      <c r="Y133" s="15" t="s">
        <v>33</v>
      </c>
      <c r="Z133" s="16"/>
      <c r="AA133" s="16"/>
    </row>
    <row r="134" spans="1:27" ht="22.5" customHeight="1" thickTop="1" thickBot="1" x14ac:dyDescent="0.3">
      <c r="A134" s="52" t="s">
        <v>30</v>
      </c>
      <c r="B134" s="52" t="s">
        <v>34</v>
      </c>
      <c r="C134" s="40" t="s">
        <v>48</v>
      </c>
      <c r="D134" s="40" t="s">
        <v>101</v>
      </c>
      <c r="E134" s="52" t="s">
        <v>34</v>
      </c>
      <c r="F134" s="40" t="s">
        <v>48</v>
      </c>
      <c r="G134" s="40" t="s">
        <v>101</v>
      </c>
      <c r="H134" s="40" t="s">
        <v>48</v>
      </c>
      <c r="I134" s="40" t="s">
        <v>72</v>
      </c>
      <c r="J134" s="48" t="s">
        <v>214</v>
      </c>
      <c r="K134" s="49"/>
      <c r="L134" s="49"/>
      <c r="M134" s="49"/>
      <c r="N134" s="49">
        <f t="shared" si="61"/>
        <v>0</v>
      </c>
      <c r="O134" s="49"/>
      <c r="P134" s="49"/>
      <c r="Q134" s="49"/>
      <c r="R134" s="49"/>
      <c r="S134" s="49"/>
      <c r="T134" s="49"/>
      <c r="U134" s="51" t="e">
        <f t="shared" si="35"/>
        <v>#DIV/0!</v>
      </c>
      <c r="V134" s="38"/>
      <c r="W134" s="53"/>
      <c r="X134" s="53"/>
      <c r="Y134" s="15" t="s">
        <v>33</v>
      </c>
      <c r="Z134" s="16"/>
      <c r="AA134" s="16"/>
    </row>
    <row r="135" spans="1:27" ht="22.5" customHeight="1" thickTop="1" thickBot="1" x14ac:dyDescent="0.3">
      <c r="A135" s="52" t="s">
        <v>30</v>
      </c>
      <c r="B135" s="52" t="s">
        <v>34</v>
      </c>
      <c r="C135" s="40" t="s">
        <v>48</v>
      </c>
      <c r="D135" s="40" t="s">
        <v>101</v>
      </c>
      <c r="E135" s="52" t="s">
        <v>34</v>
      </c>
      <c r="F135" s="40" t="s">
        <v>48</v>
      </c>
      <c r="G135" s="40" t="s">
        <v>101</v>
      </c>
      <c r="H135" s="40" t="s">
        <v>72</v>
      </c>
      <c r="I135" s="40"/>
      <c r="J135" s="41" t="s">
        <v>215</v>
      </c>
      <c r="K135" s="42">
        <v>0</v>
      </c>
      <c r="L135" s="42">
        <v>0</v>
      </c>
      <c r="M135" s="42">
        <v>0</v>
      </c>
      <c r="N135" s="42">
        <f t="shared" si="61"/>
        <v>0</v>
      </c>
      <c r="O135" s="42">
        <v>0</v>
      </c>
      <c r="P135" s="42">
        <v>0</v>
      </c>
      <c r="Q135" s="42">
        <v>0</v>
      </c>
      <c r="R135" s="42">
        <v>0</v>
      </c>
      <c r="S135" s="42">
        <v>0</v>
      </c>
      <c r="T135" s="42">
        <v>0</v>
      </c>
      <c r="U135" s="43" t="e">
        <f t="shared" si="35"/>
        <v>#DIV/0!</v>
      </c>
      <c r="V135" s="38"/>
      <c r="W135" s="53"/>
      <c r="X135" s="53"/>
      <c r="Y135" s="15" t="s">
        <v>33</v>
      </c>
      <c r="Z135" s="16"/>
      <c r="AA135" s="16"/>
    </row>
    <row r="136" spans="1:27" ht="22.5" customHeight="1" thickTop="1" thickBot="1" x14ac:dyDescent="0.3">
      <c r="A136" s="52" t="s">
        <v>30</v>
      </c>
      <c r="B136" s="52" t="s">
        <v>34</v>
      </c>
      <c r="C136" s="40" t="s">
        <v>48</v>
      </c>
      <c r="D136" s="40" t="s">
        <v>101</v>
      </c>
      <c r="E136" s="52" t="s">
        <v>34</v>
      </c>
      <c r="F136" s="40" t="s">
        <v>48</v>
      </c>
      <c r="G136" s="40" t="s">
        <v>101</v>
      </c>
      <c r="H136" s="40" t="s">
        <v>76</v>
      </c>
      <c r="I136" s="40"/>
      <c r="J136" s="41" t="s">
        <v>216</v>
      </c>
      <c r="K136" s="42">
        <v>0</v>
      </c>
      <c r="L136" s="42">
        <v>0</v>
      </c>
      <c r="M136" s="42">
        <v>0</v>
      </c>
      <c r="N136" s="42">
        <f t="shared" si="61"/>
        <v>0</v>
      </c>
      <c r="O136" s="42">
        <v>0</v>
      </c>
      <c r="P136" s="42">
        <v>0</v>
      </c>
      <c r="Q136" s="42">
        <v>0</v>
      </c>
      <c r="R136" s="42">
        <v>0</v>
      </c>
      <c r="S136" s="42">
        <v>0</v>
      </c>
      <c r="T136" s="42">
        <v>0</v>
      </c>
      <c r="U136" s="43" t="e">
        <f t="shared" si="35"/>
        <v>#DIV/0!</v>
      </c>
      <c r="V136" s="38"/>
      <c r="W136" s="53"/>
      <c r="X136" s="53"/>
      <c r="Y136" s="15" t="s">
        <v>33</v>
      </c>
      <c r="Z136" s="16"/>
      <c r="AA136" s="16"/>
    </row>
    <row r="137" spans="1:27" ht="22.5" customHeight="1" thickTop="1" thickBot="1" x14ac:dyDescent="0.3">
      <c r="A137" s="52" t="s">
        <v>30</v>
      </c>
      <c r="B137" s="52" t="s">
        <v>34</v>
      </c>
      <c r="C137" s="40" t="s">
        <v>48</v>
      </c>
      <c r="D137" s="40" t="s">
        <v>101</v>
      </c>
      <c r="E137" s="52" t="s">
        <v>34</v>
      </c>
      <c r="F137" s="40" t="s">
        <v>48</v>
      </c>
      <c r="G137" s="40" t="s">
        <v>101</v>
      </c>
      <c r="H137" s="40" t="s">
        <v>101</v>
      </c>
      <c r="I137" s="40"/>
      <c r="J137" s="41" t="s">
        <v>217</v>
      </c>
      <c r="K137" s="42">
        <v>0</v>
      </c>
      <c r="L137" s="42">
        <v>0</v>
      </c>
      <c r="M137" s="42">
        <v>0</v>
      </c>
      <c r="N137" s="42">
        <f t="shared" si="61"/>
        <v>0</v>
      </c>
      <c r="O137" s="42">
        <v>0</v>
      </c>
      <c r="P137" s="42">
        <v>0</v>
      </c>
      <c r="Q137" s="42">
        <v>0</v>
      </c>
      <c r="R137" s="42">
        <v>0</v>
      </c>
      <c r="S137" s="42">
        <v>0</v>
      </c>
      <c r="T137" s="42">
        <v>0</v>
      </c>
      <c r="U137" s="43" t="e">
        <f t="shared" ref="U137:U200" si="63">T137/S137</f>
        <v>#DIV/0!</v>
      </c>
      <c r="V137" s="38"/>
      <c r="W137" s="53"/>
      <c r="X137" s="53"/>
      <c r="Y137" s="15" t="s">
        <v>33</v>
      </c>
      <c r="Z137" s="16"/>
      <c r="AA137" s="16"/>
    </row>
    <row r="138" spans="1:27" ht="22.5" customHeight="1" thickTop="1" thickBot="1" x14ac:dyDescent="0.3">
      <c r="A138" s="52" t="s">
        <v>30</v>
      </c>
      <c r="B138" s="52" t="s">
        <v>34</v>
      </c>
      <c r="C138" s="40" t="s">
        <v>48</v>
      </c>
      <c r="D138" s="40" t="s">
        <v>101</v>
      </c>
      <c r="E138" s="52" t="s">
        <v>34</v>
      </c>
      <c r="F138" s="40" t="s">
        <v>48</v>
      </c>
      <c r="G138" s="40" t="s">
        <v>127</v>
      </c>
      <c r="H138" s="40" t="s">
        <v>127</v>
      </c>
      <c r="I138" s="40"/>
      <c r="J138" s="72" t="s">
        <v>218</v>
      </c>
      <c r="K138" s="42">
        <f>SUM(K139:K141)</f>
        <v>0</v>
      </c>
      <c r="L138" s="42">
        <f>SUM(L139:L141)</f>
        <v>0</v>
      </c>
      <c r="M138" s="42">
        <f>SUM(M139:M141)</f>
        <v>0</v>
      </c>
      <c r="N138" s="42">
        <f>SUM(N139:N141)</f>
        <v>0</v>
      </c>
      <c r="O138" s="42">
        <f t="shared" ref="O138:T138" si="64">SUM(O139:O141)</f>
        <v>0</v>
      </c>
      <c r="P138" s="42">
        <f t="shared" si="64"/>
        <v>0</v>
      </c>
      <c r="Q138" s="42">
        <f t="shared" si="64"/>
        <v>0</v>
      </c>
      <c r="R138" s="42">
        <f t="shared" si="64"/>
        <v>0</v>
      </c>
      <c r="S138" s="42">
        <f>SUM(S139:S141)</f>
        <v>0</v>
      </c>
      <c r="T138" s="42">
        <f t="shared" si="64"/>
        <v>0</v>
      </c>
      <c r="U138" s="43" t="e">
        <f t="shared" si="63"/>
        <v>#DIV/0!</v>
      </c>
      <c r="V138" s="73"/>
      <c r="W138" s="53"/>
      <c r="X138" s="53"/>
      <c r="Y138" s="15"/>
      <c r="Z138" s="16"/>
      <c r="AA138" s="16"/>
    </row>
    <row r="139" spans="1:27" ht="22.5" customHeight="1" thickTop="1" thickBot="1" x14ac:dyDescent="0.3">
      <c r="A139" s="52" t="s">
        <v>30</v>
      </c>
      <c r="B139" s="52" t="s">
        <v>34</v>
      </c>
      <c r="C139" s="40" t="s">
        <v>48</v>
      </c>
      <c r="D139" s="40" t="s">
        <v>101</v>
      </c>
      <c r="E139" s="52" t="s">
        <v>34</v>
      </c>
      <c r="F139" s="40" t="s">
        <v>48</v>
      </c>
      <c r="G139" s="40" t="s">
        <v>127</v>
      </c>
      <c r="H139" s="40" t="s">
        <v>127</v>
      </c>
      <c r="I139" s="40" t="s">
        <v>34</v>
      </c>
      <c r="J139" s="74" t="s">
        <v>219</v>
      </c>
      <c r="K139" s="42"/>
      <c r="L139" s="42"/>
      <c r="M139" s="42"/>
      <c r="N139" s="49">
        <f t="shared" ref="N139:N202" si="65">K139+L139-M139</f>
        <v>0</v>
      </c>
      <c r="O139" s="42"/>
      <c r="P139" s="42"/>
      <c r="Q139" s="42"/>
      <c r="R139" s="42"/>
      <c r="S139" s="49"/>
      <c r="T139" s="42"/>
      <c r="U139" s="51" t="e">
        <f t="shared" si="63"/>
        <v>#DIV/0!</v>
      </c>
      <c r="V139" s="38"/>
      <c r="W139" s="53"/>
      <c r="X139" s="53"/>
      <c r="Y139" s="15"/>
      <c r="Z139" s="16"/>
      <c r="AA139" s="16"/>
    </row>
    <row r="140" spans="1:27" ht="22.5" customHeight="1" thickTop="1" thickBot="1" x14ac:dyDescent="0.3">
      <c r="A140" s="52" t="s">
        <v>30</v>
      </c>
      <c r="B140" s="52" t="s">
        <v>34</v>
      </c>
      <c r="C140" s="40" t="s">
        <v>48</v>
      </c>
      <c r="D140" s="40" t="s">
        <v>101</v>
      </c>
      <c r="E140" s="52" t="s">
        <v>34</v>
      </c>
      <c r="F140" s="40" t="s">
        <v>48</v>
      </c>
      <c r="G140" s="40" t="s">
        <v>127</v>
      </c>
      <c r="H140" s="40" t="s">
        <v>127</v>
      </c>
      <c r="I140" s="40" t="s">
        <v>48</v>
      </c>
      <c r="J140" s="74" t="s">
        <v>220</v>
      </c>
      <c r="K140" s="42"/>
      <c r="L140" s="42"/>
      <c r="M140" s="42"/>
      <c r="N140" s="49">
        <f t="shared" si="65"/>
        <v>0</v>
      </c>
      <c r="O140" s="42"/>
      <c r="P140" s="42"/>
      <c r="Q140" s="42"/>
      <c r="R140" s="42"/>
      <c r="S140" s="49"/>
      <c r="T140" s="42"/>
      <c r="U140" s="51" t="e">
        <f t="shared" si="63"/>
        <v>#DIV/0!</v>
      </c>
      <c r="V140" s="38"/>
      <c r="W140" s="53"/>
      <c r="X140" s="53"/>
      <c r="Y140" s="15"/>
      <c r="Z140" s="16"/>
      <c r="AA140" s="16"/>
    </row>
    <row r="141" spans="1:27" ht="22.5" customHeight="1" thickTop="1" thickBot="1" x14ac:dyDescent="0.3">
      <c r="A141" s="52" t="s">
        <v>30</v>
      </c>
      <c r="B141" s="52" t="s">
        <v>34</v>
      </c>
      <c r="C141" s="40" t="s">
        <v>48</v>
      </c>
      <c r="D141" s="40" t="s">
        <v>101</v>
      </c>
      <c r="E141" s="52" t="s">
        <v>34</v>
      </c>
      <c r="F141" s="40" t="s">
        <v>48</v>
      </c>
      <c r="G141" s="40" t="s">
        <v>127</v>
      </c>
      <c r="H141" s="40" t="s">
        <v>127</v>
      </c>
      <c r="I141" s="40" t="s">
        <v>72</v>
      </c>
      <c r="J141" s="74" t="s">
        <v>221</v>
      </c>
      <c r="K141" s="42"/>
      <c r="L141" s="42"/>
      <c r="M141" s="42"/>
      <c r="N141" s="49">
        <f t="shared" si="65"/>
        <v>0</v>
      </c>
      <c r="O141" s="42"/>
      <c r="P141" s="42"/>
      <c r="Q141" s="42"/>
      <c r="R141" s="42"/>
      <c r="S141" s="49"/>
      <c r="T141" s="42"/>
      <c r="U141" s="51" t="e">
        <f t="shared" si="63"/>
        <v>#DIV/0!</v>
      </c>
      <c r="V141" s="38"/>
      <c r="W141" s="53"/>
      <c r="X141" s="53"/>
      <c r="Y141" s="15"/>
      <c r="Z141" s="16"/>
      <c r="AA141" s="16"/>
    </row>
    <row r="142" spans="1:27" s="46" customFormat="1" ht="22.5" customHeight="1" thickTop="1" thickBot="1" x14ac:dyDescent="0.3">
      <c r="A142" s="17" t="s">
        <v>30</v>
      </c>
      <c r="B142" s="18" t="s">
        <v>48</v>
      </c>
      <c r="C142" s="18"/>
      <c r="D142" s="18"/>
      <c r="E142" s="18"/>
      <c r="F142" s="18"/>
      <c r="G142" s="18"/>
      <c r="H142" s="19"/>
      <c r="I142" s="19"/>
      <c r="J142" s="20" t="s">
        <v>222</v>
      </c>
      <c r="K142" s="21">
        <f>+K143+K152+K189+K195+K214+K244+K257+K291+K305</f>
        <v>957264108</v>
      </c>
      <c r="L142" s="21">
        <f>+L143+L152+L189+L195+L214+L244+L257+L291+L305</f>
        <v>7925917625.1799984</v>
      </c>
      <c r="M142" s="21">
        <f t="shared" ref="M142:T142" si="66">+M143+M152+M189+M195+M214+M244+M257+M291+M305</f>
        <v>0</v>
      </c>
      <c r="N142" s="21">
        <f t="shared" si="66"/>
        <v>8883181733.1799984</v>
      </c>
      <c r="O142" s="21">
        <f t="shared" si="66"/>
        <v>452634787</v>
      </c>
      <c r="P142" s="21">
        <f t="shared" si="66"/>
        <v>8430546946.1799984</v>
      </c>
      <c r="Q142" s="21">
        <f t="shared" si="66"/>
        <v>0</v>
      </c>
      <c r="R142" s="21">
        <f t="shared" si="66"/>
        <v>0</v>
      </c>
      <c r="S142" s="21">
        <f t="shared" si="66"/>
        <v>1064480796</v>
      </c>
      <c r="T142" s="21">
        <f t="shared" si="66"/>
        <v>8367423172.7499981</v>
      </c>
      <c r="U142" s="22">
        <f t="shared" si="63"/>
        <v>7.8605675219245557</v>
      </c>
      <c r="V142" s="17"/>
      <c r="W142" s="23" t="s">
        <v>223</v>
      </c>
      <c r="X142" s="23"/>
      <c r="Y142" s="15" t="s">
        <v>33</v>
      </c>
      <c r="Z142" s="16"/>
      <c r="AA142" s="16"/>
    </row>
    <row r="143" spans="1:27" s="46" customFormat="1" ht="22.5" customHeight="1" thickTop="1" thickBot="1" x14ac:dyDescent="0.3">
      <c r="A143" s="24" t="s">
        <v>30</v>
      </c>
      <c r="B143" s="25" t="s">
        <v>48</v>
      </c>
      <c r="C143" s="25" t="s">
        <v>34</v>
      </c>
      <c r="D143" s="25"/>
      <c r="E143" s="25"/>
      <c r="F143" s="25"/>
      <c r="G143" s="25"/>
      <c r="H143" s="26"/>
      <c r="I143" s="26"/>
      <c r="J143" s="27" t="s">
        <v>224</v>
      </c>
      <c r="K143" s="28">
        <f>+K144</f>
        <v>0</v>
      </c>
      <c r="L143" s="28">
        <f>+L144</f>
        <v>0</v>
      </c>
      <c r="M143" s="28">
        <f>+M144</f>
        <v>0</v>
      </c>
      <c r="N143" s="28">
        <f t="shared" si="65"/>
        <v>0</v>
      </c>
      <c r="O143" s="28">
        <f t="shared" ref="O143:T143" si="67">+O144</f>
        <v>0</v>
      </c>
      <c r="P143" s="28">
        <f t="shared" si="67"/>
        <v>0</v>
      </c>
      <c r="Q143" s="28">
        <f t="shared" si="67"/>
        <v>0</v>
      </c>
      <c r="R143" s="28">
        <f t="shared" si="67"/>
        <v>0</v>
      </c>
      <c r="S143" s="28">
        <f>+S144</f>
        <v>0</v>
      </c>
      <c r="T143" s="28">
        <f t="shared" si="67"/>
        <v>0</v>
      </c>
      <c r="U143" s="29" t="e">
        <f t="shared" si="63"/>
        <v>#DIV/0!</v>
      </c>
      <c r="V143" s="25"/>
      <c r="W143" s="24" t="s">
        <v>225</v>
      </c>
      <c r="X143" s="25"/>
      <c r="Y143" s="15" t="s">
        <v>33</v>
      </c>
      <c r="Z143" s="16"/>
      <c r="AA143" s="16"/>
    </row>
    <row r="144" spans="1:27" s="46" customFormat="1" ht="22.5" customHeight="1" thickTop="1" thickBot="1" x14ac:dyDescent="0.3">
      <c r="A144" s="31" t="s">
        <v>30</v>
      </c>
      <c r="B144" s="32" t="s">
        <v>48</v>
      </c>
      <c r="C144" s="32" t="s">
        <v>34</v>
      </c>
      <c r="D144" s="32" t="s">
        <v>34</v>
      </c>
      <c r="E144" s="32"/>
      <c r="F144" s="32"/>
      <c r="G144" s="32"/>
      <c r="H144" s="33"/>
      <c r="I144" s="33"/>
      <c r="J144" s="34" t="s">
        <v>226</v>
      </c>
      <c r="K144" s="35">
        <f>+K145+K150</f>
        <v>0</v>
      </c>
      <c r="L144" s="35">
        <f>+L145+L150</f>
        <v>0</v>
      </c>
      <c r="M144" s="35">
        <f>+M145+M150</f>
        <v>0</v>
      </c>
      <c r="N144" s="35">
        <f t="shared" si="65"/>
        <v>0</v>
      </c>
      <c r="O144" s="35">
        <f t="shared" ref="O144:T144" si="68">+O145+O150</f>
        <v>0</v>
      </c>
      <c r="P144" s="35">
        <f t="shared" si="68"/>
        <v>0</v>
      </c>
      <c r="Q144" s="35">
        <f t="shared" si="68"/>
        <v>0</v>
      </c>
      <c r="R144" s="35">
        <f t="shared" si="68"/>
        <v>0</v>
      </c>
      <c r="S144" s="35">
        <f>+S145+S150</f>
        <v>0</v>
      </c>
      <c r="T144" s="35">
        <f t="shared" si="68"/>
        <v>0</v>
      </c>
      <c r="U144" s="36" t="e">
        <f t="shared" si="63"/>
        <v>#DIV/0!</v>
      </c>
      <c r="V144" s="32"/>
      <c r="W144" s="37" t="s">
        <v>227</v>
      </c>
      <c r="X144" s="37"/>
      <c r="Y144" s="15" t="s">
        <v>33</v>
      </c>
      <c r="Z144" s="16"/>
      <c r="AA144" s="16"/>
    </row>
    <row r="145" spans="1:27" s="46" customFormat="1" ht="22.5" customHeight="1" thickTop="1" thickBot="1" x14ac:dyDescent="0.3">
      <c r="A145" s="63" t="s">
        <v>30</v>
      </c>
      <c r="B145" s="38" t="s">
        <v>48</v>
      </c>
      <c r="C145" s="38" t="s">
        <v>34</v>
      </c>
      <c r="D145" s="39" t="s">
        <v>34</v>
      </c>
      <c r="E145" s="39" t="s">
        <v>34</v>
      </c>
      <c r="F145" s="39"/>
      <c r="G145" s="39"/>
      <c r="H145" s="47"/>
      <c r="I145" s="47"/>
      <c r="J145" s="41" t="s">
        <v>228</v>
      </c>
      <c r="K145" s="42">
        <f>+K146+K147+K148</f>
        <v>0</v>
      </c>
      <c r="L145" s="42">
        <f>+L146+L147+L148</f>
        <v>0</v>
      </c>
      <c r="M145" s="42">
        <f>+M146+M147+M148</f>
        <v>0</v>
      </c>
      <c r="N145" s="42">
        <f t="shared" si="65"/>
        <v>0</v>
      </c>
      <c r="O145" s="42">
        <f t="shared" ref="O145:T145" si="69">+O146+O147+O148</f>
        <v>0</v>
      </c>
      <c r="P145" s="42">
        <f t="shared" si="69"/>
        <v>0</v>
      </c>
      <c r="Q145" s="42">
        <f t="shared" si="69"/>
        <v>0</v>
      </c>
      <c r="R145" s="42">
        <f t="shared" si="69"/>
        <v>0</v>
      </c>
      <c r="S145" s="42">
        <f>+S146+S147+S148</f>
        <v>0</v>
      </c>
      <c r="T145" s="42">
        <f t="shared" si="69"/>
        <v>0</v>
      </c>
      <c r="U145" s="43" t="e">
        <f t="shared" si="63"/>
        <v>#DIV/0!</v>
      </c>
      <c r="V145" s="38"/>
      <c r="W145" s="45" t="s">
        <v>229</v>
      </c>
      <c r="X145" s="45"/>
      <c r="Y145" s="15" t="s">
        <v>33</v>
      </c>
      <c r="Z145" s="16"/>
      <c r="AA145" s="16"/>
    </row>
    <row r="146" spans="1:27" ht="22.5" customHeight="1" thickTop="1" thickBot="1" x14ac:dyDescent="0.3">
      <c r="A146" s="52" t="s">
        <v>30</v>
      </c>
      <c r="B146" s="40" t="s">
        <v>48</v>
      </c>
      <c r="C146" s="40" t="s">
        <v>34</v>
      </c>
      <c r="D146" s="47" t="s">
        <v>34</v>
      </c>
      <c r="E146" s="47" t="s">
        <v>34</v>
      </c>
      <c r="F146" s="39" t="s">
        <v>34</v>
      </c>
      <c r="G146" s="47"/>
      <c r="H146" s="47"/>
      <c r="I146" s="47"/>
      <c r="J146" s="48" t="s">
        <v>230</v>
      </c>
      <c r="K146" s="49"/>
      <c r="L146" s="49"/>
      <c r="M146" s="49"/>
      <c r="N146" s="49">
        <f t="shared" si="65"/>
        <v>0</v>
      </c>
      <c r="O146" s="49"/>
      <c r="P146" s="49"/>
      <c r="Q146" s="49"/>
      <c r="R146" s="49"/>
      <c r="S146" s="49"/>
      <c r="T146" s="49"/>
      <c r="U146" s="51" t="e">
        <f t="shared" si="63"/>
        <v>#DIV/0!</v>
      </c>
      <c r="V146" s="38"/>
      <c r="W146" s="53" t="s">
        <v>231</v>
      </c>
      <c r="X146" s="53"/>
      <c r="Y146" s="15" t="s">
        <v>33</v>
      </c>
      <c r="Z146" s="16"/>
      <c r="AA146" s="16"/>
    </row>
    <row r="147" spans="1:27" ht="22.5" customHeight="1" thickTop="1" thickBot="1" x14ac:dyDescent="0.3">
      <c r="A147" s="52" t="s">
        <v>30</v>
      </c>
      <c r="B147" s="40" t="s">
        <v>48</v>
      </c>
      <c r="C147" s="40" t="s">
        <v>34</v>
      </c>
      <c r="D147" s="47" t="s">
        <v>34</v>
      </c>
      <c r="E147" s="47" t="s">
        <v>34</v>
      </c>
      <c r="F147" s="39" t="s">
        <v>48</v>
      </c>
      <c r="G147" s="47"/>
      <c r="H147" s="47"/>
      <c r="I147" s="47"/>
      <c r="J147" s="48" t="s">
        <v>232</v>
      </c>
      <c r="K147" s="49"/>
      <c r="L147" s="49"/>
      <c r="M147" s="49"/>
      <c r="N147" s="49">
        <f t="shared" si="65"/>
        <v>0</v>
      </c>
      <c r="O147" s="49"/>
      <c r="P147" s="49"/>
      <c r="Q147" s="49"/>
      <c r="R147" s="49"/>
      <c r="S147" s="49"/>
      <c r="T147" s="49"/>
      <c r="U147" s="51" t="e">
        <f t="shared" si="63"/>
        <v>#DIV/0!</v>
      </c>
      <c r="V147" s="38"/>
      <c r="W147" s="53" t="s">
        <v>233</v>
      </c>
      <c r="X147" s="53"/>
      <c r="Y147" s="15" t="s">
        <v>33</v>
      </c>
      <c r="Z147" s="16"/>
      <c r="AA147" s="16"/>
    </row>
    <row r="148" spans="1:27" ht="22.5" customHeight="1" thickTop="1" thickBot="1" x14ac:dyDescent="0.3">
      <c r="A148" s="52" t="s">
        <v>30</v>
      </c>
      <c r="B148" s="40" t="s">
        <v>48</v>
      </c>
      <c r="C148" s="40" t="s">
        <v>34</v>
      </c>
      <c r="D148" s="47" t="s">
        <v>34</v>
      </c>
      <c r="E148" s="47" t="s">
        <v>34</v>
      </c>
      <c r="F148" s="39" t="s">
        <v>72</v>
      </c>
      <c r="G148" s="47"/>
      <c r="H148" s="47"/>
      <c r="I148" s="47"/>
      <c r="J148" s="48" t="s">
        <v>234</v>
      </c>
      <c r="K148" s="49">
        <f>+K149</f>
        <v>0</v>
      </c>
      <c r="L148" s="49">
        <f>+L149</f>
        <v>0</v>
      </c>
      <c r="M148" s="49">
        <f>+M149</f>
        <v>0</v>
      </c>
      <c r="N148" s="49">
        <f t="shared" si="65"/>
        <v>0</v>
      </c>
      <c r="O148" s="49">
        <f t="shared" ref="O148:T148" si="70">+O149</f>
        <v>0</v>
      </c>
      <c r="P148" s="49">
        <f t="shared" si="70"/>
        <v>0</v>
      </c>
      <c r="Q148" s="49">
        <f t="shared" si="70"/>
        <v>0</v>
      </c>
      <c r="R148" s="49">
        <f t="shared" si="70"/>
        <v>0</v>
      </c>
      <c r="S148" s="49">
        <f>+S149</f>
        <v>0</v>
      </c>
      <c r="T148" s="49">
        <f t="shared" si="70"/>
        <v>0</v>
      </c>
      <c r="U148" s="51" t="e">
        <f t="shared" si="63"/>
        <v>#DIV/0!</v>
      </c>
      <c r="V148" s="38"/>
      <c r="W148" s="53" t="s">
        <v>235</v>
      </c>
      <c r="X148" s="53"/>
      <c r="Y148" s="15" t="s">
        <v>33</v>
      </c>
      <c r="Z148" s="16"/>
      <c r="AA148" s="16"/>
    </row>
    <row r="149" spans="1:27" ht="22.5" customHeight="1" thickTop="1" thickBot="1" x14ac:dyDescent="0.3">
      <c r="A149" s="52" t="s">
        <v>30</v>
      </c>
      <c r="B149" s="40" t="s">
        <v>48</v>
      </c>
      <c r="C149" s="40" t="s">
        <v>34</v>
      </c>
      <c r="D149" s="47" t="s">
        <v>34</v>
      </c>
      <c r="E149" s="47" t="s">
        <v>34</v>
      </c>
      <c r="F149" s="47" t="s">
        <v>72</v>
      </c>
      <c r="G149" s="39" t="s">
        <v>34</v>
      </c>
      <c r="H149" s="47"/>
      <c r="I149" s="47"/>
      <c r="J149" s="48" t="s">
        <v>236</v>
      </c>
      <c r="K149" s="42"/>
      <c r="L149" s="42"/>
      <c r="M149" s="42"/>
      <c r="N149" s="42">
        <f t="shared" si="65"/>
        <v>0</v>
      </c>
      <c r="O149" s="42"/>
      <c r="P149" s="42"/>
      <c r="Q149" s="42"/>
      <c r="R149" s="42"/>
      <c r="S149" s="42"/>
      <c r="T149" s="42"/>
      <c r="U149" s="43" t="e">
        <f t="shared" si="63"/>
        <v>#DIV/0!</v>
      </c>
      <c r="V149" s="38"/>
      <c r="W149" s="53" t="s">
        <v>237</v>
      </c>
      <c r="X149" s="53"/>
      <c r="Y149" s="15" t="s">
        <v>33</v>
      </c>
      <c r="Z149" s="16"/>
      <c r="AA149" s="16"/>
    </row>
    <row r="150" spans="1:27" s="46" customFormat="1" ht="22.5" customHeight="1" thickTop="1" thickBot="1" x14ac:dyDescent="0.3">
      <c r="A150" s="63" t="s">
        <v>30</v>
      </c>
      <c r="B150" s="38" t="s">
        <v>48</v>
      </c>
      <c r="C150" s="38" t="s">
        <v>34</v>
      </c>
      <c r="D150" s="39" t="s">
        <v>34</v>
      </c>
      <c r="E150" s="39" t="s">
        <v>48</v>
      </c>
      <c r="F150" s="39"/>
      <c r="G150" s="39"/>
      <c r="H150" s="47"/>
      <c r="I150" s="47"/>
      <c r="J150" s="41" t="s">
        <v>238</v>
      </c>
      <c r="K150" s="42">
        <f>+K151</f>
        <v>0</v>
      </c>
      <c r="L150" s="42">
        <f>+L151</f>
        <v>0</v>
      </c>
      <c r="M150" s="42">
        <f>+M151</f>
        <v>0</v>
      </c>
      <c r="N150" s="42">
        <f t="shared" si="65"/>
        <v>0</v>
      </c>
      <c r="O150" s="42">
        <f t="shared" ref="O150:T150" si="71">+O151</f>
        <v>0</v>
      </c>
      <c r="P150" s="42">
        <f t="shared" si="71"/>
        <v>0</v>
      </c>
      <c r="Q150" s="42">
        <f t="shared" si="71"/>
        <v>0</v>
      </c>
      <c r="R150" s="42">
        <f t="shared" si="71"/>
        <v>0</v>
      </c>
      <c r="S150" s="42">
        <f>+S151</f>
        <v>0</v>
      </c>
      <c r="T150" s="42">
        <f t="shared" si="71"/>
        <v>0</v>
      </c>
      <c r="U150" s="43" t="e">
        <f t="shared" si="63"/>
        <v>#DIV/0!</v>
      </c>
      <c r="V150" s="38"/>
      <c r="W150" s="45" t="s">
        <v>239</v>
      </c>
      <c r="X150" s="45"/>
      <c r="Y150" s="15" t="s">
        <v>33</v>
      </c>
      <c r="Z150" s="16"/>
      <c r="AA150" s="16"/>
    </row>
    <row r="151" spans="1:27" ht="22.5" customHeight="1" thickTop="1" thickBot="1" x14ac:dyDescent="0.3">
      <c r="A151" s="52" t="s">
        <v>30</v>
      </c>
      <c r="B151" s="40" t="s">
        <v>48</v>
      </c>
      <c r="C151" s="40" t="s">
        <v>34</v>
      </c>
      <c r="D151" s="47" t="s">
        <v>34</v>
      </c>
      <c r="E151" s="47" t="s">
        <v>48</v>
      </c>
      <c r="F151" s="39" t="s">
        <v>34</v>
      </c>
      <c r="G151" s="47"/>
      <c r="H151" s="47"/>
      <c r="I151" s="47"/>
      <c r="J151" s="48" t="s">
        <v>240</v>
      </c>
      <c r="K151" s="49"/>
      <c r="L151" s="49"/>
      <c r="M151" s="49"/>
      <c r="N151" s="49">
        <f t="shared" si="65"/>
        <v>0</v>
      </c>
      <c r="O151" s="49"/>
      <c r="P151" s="49"/>
      <c r="Q151" s="49"/>
      <c r="R151" s="49"/>
      <c r="S151" s="49"/>
      <c r="T151" s="49"/>
      <c r="U151" s="51" t="e">
        <f t="shared" si="63"/>
        <v>#DIV/0!</v>
      </c>
      <c r="V151" s="38"/>
      <c r="W151" s="53" t="s">
        <v>241</v>
      </c>
      <c r="X151" s="53"/>
      <c r="Y151" s="15" t="s">
        <v>33</v>
      </c>
      <c r="Z151" s="16"/>
      <c r="AA151" s="16"/>
    </row>
    <row r="152" spans="1:27" s="46" customFormat="1" ht="22.5" customHeight="1" thickTop="1" thickBot="1" x14ac:dyDescent="0.3">
      <c r="A152" s="24" t="s">
        <v>30</v>
      </c>
      <c r="B152" s="25" t="s">
        <v>48</v>
      </c>
      <c r="C152" s="25" t="s">
        <v>48</v>
      </c>
      <c r="D152" s="25"/>
      <c r="E152" s="25"/>
      <c r="F152" s="25"/>
      <c r="G152" s="25"/>
      <c r="H152" s="26"/>
      <c r="I152" s="26"/>
      <c r="J152" s="27" t="s">
        <v>242</v>
      </c>
      <c r="K152" s="28">
        <f>+K153+K154+K171+K187+K188</f>
        <v>700000000</v>
      </c>
      <c r="L152" s="28">
        <f t="shared" ref="L152:U152" si="72">+L153+L154+L171+L187+L188</f>
        <v>0</v>
      </c>
      <c r="M152" s="28">
        <f t="shared" si="72"/>
        <v>0</v>
      </c>
      <c r="N152" s="28">
        <f t="shared" si="72"/>
        <v>700000000</v>
      </c>
      <c r="O152" s="28">
        <f t="shared" si="72"/>
        <v>300000000</v>
      </c>
      <c r="P152" s="28">
        <f t="shared" si="72"/>
        <v>400000000</v>
      </c>
      <c r="Q152" s="28">
        <f t="shared" si="72"/>
        <v>0</v>
      </c>
      <c r="R152" s="28">
        <f t="shared" si="72"/>
        <v>0</v>
      </c>
      <c r="S152" s="28">
        <f t="shared" si="72"/>
        <v>281050282</v>
      </c>
      <c r="T152" s="28">
        <f t="shared" si="72"/>
        <v>276754515.56999999</v>
      </c>
      <c r="U152" s="29" t="e">
        <f t="shared" si="72"/>
        <v>#DIV/0!</v>
      </c>
      <c r="V152" s="25"/>
      <c r="W152" s="25" t="s">
        <v>243</v>
      </c>
      <c r="X152" s="25"/>
      <c r="Y152" s="15" t="s">
        <v>33</v>
      </c>
      <c r="Z152" s="16"/>
      <c r="AA152" s="75"/>
    </row>
    <row r="153" spans="1:27" s="46" customFormat="1" ht="22.5" customHeight="1" thickTop="1" thickBot="1" x14ac:dyDescent="0.3">
      <c r="A153" s="31" t="s">
        <v>30</v>
      </c>
      <c r="B153" s="32" t="s">
        <v>48</v>
      </c>
      <c r="C153" s="32" t="s">
        <v>48</v>
      </c>
      <c r="D153" s="32" t="s">
        <v>34</v>
      </c>
      <c r="E153" s="32"/>
      <c r="F153" s="32"/>
      <c r="G153" s="32"/>
      <c r="H153" s="33"/>
      <c r="I153" s="33"/>
      <c r="J153" s="34" t="s">
        <v>244</v>
      </c>
      <c r="K153" s="35">
        <v>0</v>
      </c>
      <c r="L153" s="35">
        <v>0</v>
      </c>
      <c r="M153" s="35">
        <v>0</v>
      </c>
      <c r="N153" s="35">
        <v>0</v>
      </c>
      <c r="O153" s="35">
        <v>0</v>
      </c>
      <c r="P153" s="35">
        <v>0</v>
      </c>
      <c r="Q153" s="35">
        <v>0</v>
      </c>
      <c r="R153" s="35">
        <v>0</v>
      </c>
      <c r="S153" s="35">
        <v>0</v>
      </c>
      <c r="T153" s="35">
        <v>0</v>
      </c>
      <c r="U153" s="36">
        <v>0</v>
      </c>
      <c r="V153" s="32"/>
      <c r="W153" s="37" t="s">
        <v>245</v>
      </c>
      <c r="X153" s="37"/>
      <c r="Y153" s="15" t="s">
        <v>33</v>
      </c>
      <c r="Z153" s="16"/>
      <c r="AA153" s="16"/>
    </row>
    <row r="154" spans="1:27" s="46" customFormat="1" ht="22.5" customHeight="1" thickTop="1" thickBot="1" x14ac:dyDescent="0.3">
      <c r="A154" s="31" t="s">
        <v>30</v>
      </c>
      <c r="B154" s="32" t="s">
        <v>48</v>
      </c>
      <c r="C154" s="32" t="s">
        <v>48</v>
      </c>
      <c r="D154" s="32" t="s">
        <v>48</v>
      </c>
      <c r="E154" s="32"/>
      <c r="F154" s="32"/>
      <c r="G154" s="32"/>
      <c r="H154" s="33"/>
      <c r="I154" s="33"/>
      <c r="J154" s="34" t="s">
        <v>246</v>
      </c>
      <c r="K154" s="35">
        <f>+K155</f>
        <v>700000000</v>
      </c>
      <c r="L154" s="35">
        <f t="shared" ref="L154:U154" si="73">+L155</f>
        <v>0</v>
      </c>
      <c r="M154" s="35">
        <f t="shared" si="73"/>
        <v>0</v>
      </c>
      <c r="N154" s="35">
        <f t="shared" si="73"/>
        <v>700000000</v>
      </c>
      <c r="O154" s="35">
        <f t="shared" si="73"/>
        <v>300000000</v>
      </c>
      <c r="P154" s="35">
        <f t="shared" si="73"/>
        <v>400000000</v>
      </c>
      <c r="Q154" s="35">
        <f t="shared" si="73"/>
        <v>0</v>
      </c>
      <c r="R154" s="35">
        <f t="shared" si="73"/>
        <v>0</v>
      </c>
      <c r="S154" s="35">
        <f t="shared" si="73"/>
        <v>281050282</v>
      </c>
      <c r="T154" s="35">
        <f t="shared" si="73"/>
        <v>276754515.56999999</v>
      </c>
      <c r="U154" s="36" t="e">
        <f t="shared" si="73"/>
        <v>#DIV/0!</v>
      </c>
      <c r="V154" s="32"/>
      <c r="W154" s="37" t="s">
        <v>247</v>
      </c>
      <c r="X154" s="37"/>
      <c r="Y154" s="15" t="s">
        <v>33</v>
      </c>
      <c r="Z154" s="16"/>
      <c r="AA154" s="16"/>
    </row>
    <row r="155" spans="1:27" s="46" customFormat="1" ht="22.5" customHeight="1" thickTop="1" thickBot="1" x14ac:dyDescent="0.3">
      <c r="A155" s="63" t="s">
        <v>30</v>
      </c>
      <c r="B155" s="38" t="s">
        <v>48</v>
      </c>
      <c r="C155" s="38" t="s">
        <v>48</v>
      </c>
      <c r="D155" s="38" t="s">
        <v>48</v>
      </c>
      <c r="E155" s="39" t="s">
        <v>34</v>
      </c>
      <c r="F155" s="38"/>
      <c r="G155" s="38"/>
      <c r="H155" s="40"/>
      <c r="I155" s="40"/>
      <c r="J155" s="41" t="s">
        <v>248</v>
      </c>
      <c r="K155" s="42">
        <f>+K156+K158+K159+K165+K166+K167+K168+K169</f>
        <v>700000000</v>
      </c>
      <c r="L155" s="42">
        <f t="shared" ref="L155:U155" si="74">+L156+L158+L159+L165+L166+L167+L168+L169</f>
        <v>0</v>
      </c>
      <c r="M155" s="42">
        <f t="shared" si="74"/>
        <v>0</v>
      </c>
      <c r="N155" s="42">
        <f t="shared" si="74"/>
        <v>700000000</v>
      </c>
      <c r="O155" s="42">
        <f t="shared" si="74"/>
        <v>300000000</v>
      </c>
      <c r="P155" s="42">
        <f t="shared" si="74"/>
        <v>400000000</v>
      </c>
      <c r="Q155" s="42">
        <f t="shared" si="74"/>
        <v>0</v>
      </c>
      <c r="R155" s="42">
        <f t="shared" si="74"/>
        <v>0</v>
      </c>
      <c r="S155" s="42">
        <f t="shared" si="74"/>
        <v>281050282</v>
      </c>
      <c r="T155" s="42">
        <f t="shared" si="74"/>
        <v>276754515.56999999</v>
      </c>
      <c r="U155" s="43" t="e">
        <f t="shared" si="74"/>
        <v>#DIV/0!</v>
      </c>
      <c r="V155" s="63"/>
      <c r="W155" s="45" t="s">
        <v>249</v>
      </c>
      <c r="X155" s="45"/>
      <c r="Y155" s="15" t="s">
        <v>33</v>
      </c>
      <c r="Z155" s="16"/>
      <c r="AA155" s="16"/>
    </row>
    <row r="156" spans="1:27" s="46" customFormat="1" ht="22.5" customHeight="1" thickTop="1" thickBot="1" x14ac:dyDescent="0.3">
      <c r="A156" s="63" t="s">
        <v>30</v>
      </c>
      <c r="B156" s="38" t="s">
        <v>48</v>
      </c>
      <c r="C156" s="38" t="s">
        <v>48</v>
      </c>
      <c r="D156" s="38" t="s">
        <v>48</v>
      </c>
      <c r="E156" s="39" t="s">
        <v>34</v>
      </c>
      <c r="F156" s="38" t="s">
        <v>34</v>
      </c>
      <c r="G156" s="38"/>
      <c r="H156" s="38"/>
      <c r="I156" s="38"/>
      <c r="J156" s="41" t="s">
        <v>250</v>
      </c>
      <c r="K156" s="42">
        <f>+K157</f>
        <v>541400000</v>
      </c>
      <c r="L156" s="42">
        <f t="shared" ref="L156:U156" si="75">+L157</f>
        <v>0</v>
      </c>
      <c r="M156" s="42">
        <f t="shared" si="75"/>
        <v>0</v>
      </c>
      <c r="N156" s="42">
        <f t="shared" si="75"/>
        <v>541400000</v>
      </c>
      <c r="O156" s="42">
        <f t="shared" si="75"/>
        <v>300000000</v>
      </c>
      <c r="P156" s="42">
        <f t="shared" si="75"/>
        <v>241400000</v>
      </c>
      <c r="Q156" s="42">
        <f t="shared" si="75"/>
        <v>0</v>
      </c>
      <c r="R156" s="42">
        <f t="shared" si="75"/>
        <v>0</v>
      </c>
      <c r="S156" s="42">
        <f t="shared" si="75"/>
        <v>281050282</v>
      </c>
      <c r="T156" s="42">
        <f t="shared" si="75"/>
        <v>237596145.43449995</v>
      </c>
      <c r="U156" s="43">
        <f t="shared" si="75"/>
        <v>0.8453866110495486</v>
      </c>
      <c r="V156" s="63"/>
      <c r="W156" s="45"/>
      <c r="X156" s="45"/>
      <c r="Y156" s="15" t="s">
        <v>33</v>
      </c>
      <c r="Z156" s="16"/>
      <c r="AA156" s="16"/>
    </row>
    <row r="157" spans="1:27" ht="22.5" customHeight="1" thickTop="1" thickBot="1" x14ac:dyDescent="0.3">
      <c r="A157" s="52" t="s">
        <v>30</v>
      </c>
      <c r="B157" s="40" t="s">
        <v>48</v>
      </c>
      <c r="C157" s="40" t="s">
        <v>48</v>
      </c>
      <c r="D157" s="40" t="s">
        <v>48</v>
      </c>
      <c r="E157" s="47" t="s">
        <v>34</v>
      </c>
      <c r="F157" s="40" t="s">
        <v>34</v>
      </c>
      <c r="G157" s="38" t="s">
        <v>34</v>
      </c>
      <c r="H157" s="40"/>
      <c r="I157" s="40"/>
      <c r="J157" s="48" t="s">
        <v>251</v>
      </c>
      <c r="K157" s="49">
        <v>541400000</v>
      </c>
      <c r="L157" s="49"/>
      <c r="M157" s="49"/>
      <c r="N157" s="49">
        <f t="shared" si="65"/>
        <v>541400000</v>
      </c>
      <c r="O157" s="49">
        <v>300000000</v>
      </c>
      <c r="P157" s="49">
        <v>241400000</v>
      </c>
      <c r="Q157" s="49"/>
      <c r="R157" s="49"/>
      <c r="S157" s="49">
        <v>281050282</v>
      </c>
      <c r="T157" s="49">
        <f>237428354.72746+167790.707039952</f>
        <v>237596145.43449995</v>
      </c>
      <c r="U157" s="51">
        <f t="shared" si="63"/>
        <v>0.8453866110495486</v>
      </c>
      <c r="V157" s="76" t="s">
        <v>252</v>
      </c>
      <c r="W157" s="53"/>
      <c r="X157" s="53"/>
      <c r="Y157" s="15" t="s">
        <v>33</v>
      </c>
      <c r="Z157" s="16"/>
      <c r="AA157" s="16"/>
    </row>
    <row r="158" spans="1:27" s="46" customFormat="1" ht="22.5" customHeight="1" thickTop="1" thickBot="1" x14ac:dyDescent="0.3">
      <c r="A158" s="63" t="s">
        <v>30</v>
      </c>
      <c r="B158" s="38" t="s">
        <v>48</v>
      </c>
      <c r="C158" s="38" t="s">
        <v>48</v>
      </c>
      <c r="D158" s="38" t="s">
        <v>48</v>
      </c>
      <c r="E158" s="39" t="s">
        <v>34</v>
      </c>
      <c r="F158" s="39" t="s">
        <v>48</v>
      </c>
      <c r="G158" s="38"/>
      <c r="H158" s="38"/>
      <c r="I158" s="38"/>
      <c r="J158" s="57" t="s">
        <v>253</v>
      </c>
      <c r="K158" s="42">
        <v>70000000</v>
      </c>
      <c r="L158" s="42"/>
      <c r="M158" s="42"/>
      <c r="N158" s="42">
        <f t="shared" si="65"/>
        <v>70000000</v>
      </c>
      <c r="O158" s="42"/>
      <c r="P158" s="42">
        <f>+N158-O158</f>
        <v>70000000</v>
      </c>
      <c r="Q158" s="42"/>
      <c r="R158" s="42"/>
      <c r="S158" s="42"/>
      <c r="T158" s="42">
        <v>31285906</v>
      </c>
      <c r="U158" s="43" t="e">
        <f t="shared" si="63"/>
        <v>#DIV/0!</v>
      </c>
      <c r="V158" s="63"/>
      <c r="W158" s="45"/>
      <c r="X158" s="45"/>
      <c r="Y158" s="15" t="s">
        <v>33</v>
      </c>
      <c r="Z158" s="16"/>
      <c r="AA158" s="16"/>
    </row>
    <row r="159" spans="1:27" s="46" customFormat="1" ht="22.5" customHeight="1" thickTop="1" thickBot="1" x14ac:dyDescent="0.3">
      <c r="A159" s="63" t="s">
        <v>30</v>
      </c>
      <c r="B159" s="38" t="s">
        <v>48</v>
      </c>
      <c r="C159" s="38" t="s">
        <v>48</v>
      </c>
      <c r="D159" s="38" t="s">
        <v>48</v>
      </c>
      <c r="E159" s="39" t="s">
        <v>34</v>
      </c>
      <c r="F159" s="38" t="s">
        <v>72</v>
      </c>
      <c r="G159" s="38"/>
      <c r="H159" s="38"/>
      <c r="I159" s="38"/>
      <c r="J159" s="41" t="s">
        <v>254</v>
      </c>
      <c r="K159" s="42">
        <f>SUM(K160:K164)</f>
        <v>79500000</v>
      </c>
      <c r="L159" s="42">
        <f>SUM(L160:L164)</f>
        <v>0</v>
      </c>
      <c r="M159" s="42">
        <f>SUM(M160:M164)</f>
        <v>0</v>
      </c>
      <c r="N159" s="42">
        <f t="shared" si="65"/>
        <v>79500000</v>
      </c>
      <c r="O159" s="42">
        <f t="shared" ref="O159:T159" si="76">SUM(O160:O164)</f>
        <v>0</v>
      </c>
      <c r="P159" s="42">
        <f t="shared" si="76"/>
        <v>79500000</v>
      </c>
      <c r="Q159" s="42">
        <f t="shared" si="76"/>
        <v>0</v>
      </c>
      <c r="R159" s="42">
        <f t="shared" si="76"/>
        <v>0</v>
      </c>
      <c r="S159" s="42">
        <f>SUM(S160:S164)</f>
        <v>0</v>
      </c>
      <c r="T159" s="42">
        <f t="shared" si="76"/>
        <v>7210379</v>
      </c>
      <c r="U159" s="43" t="e">
        <f t="shared" si="63"/>
        <v>#DIV/0!</v>
      </c>
      <c r="V159" s="63"/>
      <c r="W159" s="45"/>
      <c r="X159" s="45"/>
      <c r="Y159" s="15" t="s">
        <v>33</v>
      </c>
      <c r="Z159" s="16"/>
      <c r="AA159" s="16"/>
    </row>
    <row r="160" spans="1:27" ht="46.5" thickTop="1" thickBot="1" x14ac:dyDescent="0.3">
      <c r="A160" s="52" t="s">
        <v>30</v>
      </c>
      <c r="B160" s="40" t="s">
        <v>48</v>
      </c>
      <c r="C160" s="40" t="s">
        <v>48</v>
      </c>
      <c r="D160" s="40" t="s">
        <v>48</v>
      </c>
      <c r="E160" s="47" t="s">
        <v>34</v>
      </c>
      <c r="F160" s="40" t="s">
        <v>72</v>
      </c>
      <c r="G160" s="40" t="s">
        <v>34</v>
      </c>
      <c r="H160" s="40"/>
      <c r="I160" s="40"/>
      <c r="J160" s="48" t="s">
        <v>255</v>
      </c>
      <c r="K160" s="49">
        <v>65500000</v>
      </c>
      <c r="L160" s="49"/>
      <c r="M160" s="49"/>
      <c r="N160" s="49">
        <f t="shared" si="65"/>
        <v>65500000</v>
      </c>
      <c r="O160" s="49"/>
      <c r="P160" s="49">
        <v>65500000</v>
      </c>
      <c r="Q160" s="49"/>
      <c r="R160" s="49"/>
      <c r="S160" s="49"/>
      <c r="T160" s="49">
        <v>5940627</v>
      </c>
      <c r="U160" s="51" t="e">
        <f t="shared" si="63"/>
        <v>#DIV/0!</v>
      </c>
      <c r="V160" s="76" t="s">
        <v>256</v>
      </c>
      <c r="W160" s="53"/>
      <c r="X160" s="53"/>
      <c r="Y160" s="15" t="s">
        <v>33</v>
      </c>
      <c r="Z160" s="16"/>
      <c r="AA160" s="16"/>
    </row>
    <row r="161" spans="1:27" ht="46.5" thickTop="1" thickBot="1" x14ac:dyDescent="0.3">
      <c r="A161" s="52" t="s">
        <v>30</v>
      </c>
      <c r="B161" s="40" t="s">
        <v>48</v>
      </c>
      <c r="C161" s="40" t="s">
        <v>48</v>
      </c>
      <c r="D161" s="40" t="s">
        <v>48</v>
      </c>
      <c r="E161" s="47" t="s">
        <v>34</v>
      </c>
      <c r="F161" s="40" t="s">
        <v>72</v>
      </c>
      <c r="G161" s="40" t="s">
        <v>48</v>
      </c>
      <c r="H161" s="40"/>
      <c r="I161" s="40"/>
      <c r="J161" s="48" t="s">
        <v>257</v>
      </c>
      <c r="K161" s="49">
        <v>14000000</v>
      </c>
      <c r="L161" s="49"/>
      <c r="M161" s="49"/>
      <c r="N161" s="49">
        <f t="shared" si="65"/>
        <v>14000000</v>
      </c>
      <c r="O161" s="49"/>
      <c r="P161" s="49">
        <v>14000000</v>
      </c>
      <c r="Q161" s="49"/>
      <c r="R161" s="49"/>
      <c r="S161" s="49"/>
      <c r="T161" s="49">
        <v>1269752</v>
      </c>
      <c r="U161" s="51" t="e">
        <f t="shared" si="63"/>
        <v>#DIV/0!</v>
      </c>
      <c r="V161" s="76" t="s">
        <v>256</v>
      </c>
      <c r="W161" s="53"/>
      <c r="X161" s="53"/>
      <c r="Y161" s="15" t="s">
        <v>33</v>
      </c>
      <c r="Z161" s="16"/>
      <c r="AA161" s="16"/>
    </row>
    <row r="162" spans="1:27" ht="20.25" customHeight="1" thickTop="1" thickBot="1" x14ac:dyDescent="0.3">
      <c r="A162" s="52" t="s">
        <v>30</v>
      </c>
      <c r="B162" s="40" t="s">
        <v>48</v>
      </c>
      <c r="C162" s="40" t="s">
        <v>48</v>
      </c>
      <c r="D162" s="40" t="s">
        <v>48</v>
      </c>
      <c r="E162" s="47" t="s">
        <v>34</v>
      </c>
      <c r="F162" s="40" t="s">
        <v>72</v>
      </c>
      <c r="G162" s="40" t="s">
        <v>72</v>
      </c>
      <c r="H162" s="40"/>
      <c r="I162" s="40"/>
      <c r="J162" s="48" t="s">
        <v>258</v>
      </c>
      <c r="K162" s="49"/>
      <c r="L162" s="49"/>
      <c r="M162" s="49"/>
      <c r="N162" s="49">
        <f t="shared" si="65"/>
        <v>0</v>
      </c>
      <c r="O162" s="49"/>
      <c r="P162" s="49"/>
      <c r="Q162" s="49"/>
      <c r="R162" s="49"/>
      <c r="S162" s="49"/>
      <c r="T162" s="49">
        <v>0</v>
      </c>
      <c r="U162" s="51" t="e">
        <f t="shared" si="63"/>
        <v>#DIV/0!</v>
      </c>
      <c r="V162" s="52"/>
      <c r="W162" s="53"/>
      <c r="X162" s="53"/>
      <c r="Y162" s="15" t="s">
        <v>33</v>
      </c>
      <c r="Z162" s="16"/>
      <c r="AA162" s="16"/>
    </row>
    <row r="163" spans="1:27" ht="22.5" customHeight="1" thickTop="1" thickBot="1" x14ac:dyDescent="0.3">
      <c r="A163" s="52" t="s">
        <v>30</v>
      </c>
      <c r="B163" s="40" t="s">
        <v>48</v>
      </c>
      <c r="C163" s="40" t="s">
        <v>48</v>
      </c>
      <c r="D163" s="40" t="s">
        <v>48</v>
      </c>
      <c r="E163" s="47" t="s">
        <v>34</v>
      </c>
      <c r="F163" s="40" t="s">
        <v>72</v>
      </c>
      <c r="G163" s="40" t="s">
        <v>76</v>
      </c>
      <c r="H163" s="40"/>
      <c r="I163" s="40"/>
      <c r="J163" s="48" t="s">
        <v>259</v>
      </c>
      <c r="K163" s="49"/>
      <c r="L163" s="49"/>
      <c r="M163" s="49"/>
      <c r="N163" s="49">
        <f t="shared" si="65"/>
        <v>0</v>
      </c>
      <c r="O163" s="49"/>
      <c r="P163" s="49"/>
      <c r="Q163" s="49"/>
      <c r="R163" s="49"/>
      <c r="S163" s="49"/>
      <c r="T163" s="49">
        <v>0</v>
      </c>
      <c r="U163" s="51" t="e">
        <f t="shared" si="63"/>
        <v>#DIV/0!</v>
      </c>
      <c r="V163" s="52"/>
      <c r="W163" s="53"/>
      <c r="X163" s="53"/>
      <c r="Y163" s="15" t="s">
        <v>33</v>
      </c>
      <c r="Z163" s="16"/>
      <c r="AA163" s="16"/>
    </row>
    <row r="164" spans="1:27" ht="22.5" customHeight="1" thickTop="1" thickBot="1" x14ac:dyDescent="0.3">
      <c r="A164" s="52" t="s">
        <v>30</v>
      </c>
      <c r="B164" s="40" t="s">
        <v>48</v>
      </c>
      <c r="C164" s="40" t="s">
        <v>48</v>
      </c>
      <c r="D164" s="40" t="s">
        <v>48</v>
      </c>
      <c r="E164" s="47" t="s">
        <v>34</v>
      </c>
      <c r="F164" s="40" t="s">
        <v>72</v>
      </c>
      <c r="G164" s="40" t="s">
        <v>101</v>
      </c>
      <c r="H164" s="40"/>
      <c r="I164" s="40"/>
      <c r="J164" s="48" t="s">
        <v>260</v>
      </c>
      <c r="K164" s="49">
        <v>0</v>
      </c>
      <c r="L164" s="49"/>
      <c r="M164" s="49"/>
      <c r="N164" s="49">
        <f t="shared" si="65"/>
        <v>0</v>
      </c>
      <c r="O164" s="49"/>
      <c r="P164" s="49"/>
      <c r="Q164" s="49"/>
      <c r="R164" s="49"/>
      <c r="S164" s="49"/>
      <c r="T164" s="49">
        <v>0</v>
      </c>
      <c r="U164" s="51" t="e">
        <f t="shared" si="63"/>
        <v>#DIV/0!</v>
      </c>
      <c r="V164" s="52"/>
      <c r="W164" s="53"/>
      <c r="X164" s="53"/>
      <c r="Y164" s="15" t="s">
        <v>33</v>
      </c>
      <c r="Z164" s="16"/>
      <c r="AA164" s="16"/>
    </row>
    <row r="165" spans="1:27" s="46" customFormat="1" ht="46.5" thickTop="1" thickBot="1" x14ac:dyDescent="0.3">
      <c r="A165" s="63" t="s">
        <v>30</v>
      </c>
      <c r="B165" s="38" t="s">
        <v>48</v>
      </c>
      <c r="C165" s="38" t="s">
        <v>48</v>
      </c>
      <c r="D165" s="38" t="s">
        <v>48</v>
      </c>
      <c r="E165" s="39" t="s">
        <v>34</v>
      </c>
      <c r="F165" s="38" t="s">
        <v>76</v>
      </c>
      <c r="G165" s="38"/>
      <c r="H165" s="38"/>
      <c r="I165" s="38"/>
      <c r="J165" s="41" t="s">
        <v>261</v>
      </c>
      <c r="K165" s="42">
        <v>1800000</v>
      </c>
      <c r="L165" s="42"/>
      <c r="M165" s="42"/>
      <c r="N165" s="42">
        <f t="shared" si="65"/>
        <v>1800000</v>
      </c>
      <c r="O165" s="42"/>
      <c r="P165" s="42">
        <v>1800000</v>
      </c>
      <c r="Q165" s="42"/>
      <c r="R165" s="42"/>
      <c r="S165" s="42"/>
      <c r="T165" s="42">
        <v>662085.13549999997</v>
      </c>
      <c r="U165" s="43" t="e">
        <f t="shared" si="63"/>
        <v>#DIV/0!</v>
      </c>
      <c r="V165" s="76" t="s">
        <v>256</v>
      </c>
      <c r="W165" s="45"/>
      <c r="X165" s="45"/>
      <c r="Y165" s="15" t="s">
        <v>33</v>
      </c>
      <c r="Z165" s="16"/>
      <c r="AA165" s="16"/>
    </row>
    <row r="166" spans="1:27" s="46" customFormat="1" ht="46.5" thickTop="1" thickBot="1" x14ac:dyDescent="0.3">
      <c r="A166" s="63" t="s">
        <v>30</v>
      </c>
      <c r="B166" s="38" t="s">
        <v>48</v>
      </c>
      <c r="C166" s="38" t="s">
        <v>48</v>
      </c>
      <c r="D166" s="38" t="s">
        <v>48</v>
      </c>
      <c r="E166" s="39" t="s">
        <v>34</v>
      </c>
      <c r="F166" s="38" t="s">
        <v>101</v>
      </c>
      <c r="G166" s="38"/>
      <c r="H166" s="38"/>
      <c r="I166" s="38"/>
      <c r="J166" s="41" t="s">
        <v>262</v>
      </c>
      <c r="K166" s="42">
        <v>7300000</v>
      </c>
      <c r="L166" s="42"/>
      <c r="M166" s="42"/>
      <c r="N166" s="42">
        <f t="shared" si="65"/>
        <v>7300000</v>
      </c>
      <c r="O166" s="42"/>
      <c r="P166" s="42">
        <v>7300000</v>
      </c>
      <c r="Q166" s="42"/>
      <c r="R166" s="42"/>
      <c r="S166" s="42"/>
      <c r="T166" s="42">
        <v>0</v>
      </c>
      <c r="U166" s="43" t="e">
        <f t="shared" si="63"/>
        <v>#DIV/0!</v>
      </c>
      <c r="V166" s="76" t="s">
        <v>256</v>
      </c>
      <c r="W166" s="45"/>
      <c r="X166" s="45"/>
      <c r="Y166" s="15" t="s">
        <v>33</v>
      </c>
      <c r="Z166" s="16"/>
      <c r="AA166" s="16"/>
    </row>
    <row r="167" spans="1:27" s="46" customFormat="1" ht="16.5" thickTop="1" thickBot="1" x14ac:dyDescent="0.3">
      <c r="A167" s="63" t="s">
        <v>30</v>
      </c>
      <c r="B167" s="38" t="s">
        <v>48</v>
      </c>
      <c r="C167" s="38" t="s">
        <v>48</v>
      </c>
      <c r="D167" s="38" t="s">
        <v>48</v>
      </c>
      <c r="E167" s="39" t="s">
        <v>34</v>
      </c>
      <c r="F167" s="38" t="s">
        <v>127</v>
      </c>
      <c r="G167" s="38"/>
      <c r="H167" s="38"/>
      <c r="I167" s="38"/>
      <c r="J167" s="41" t="s">
        <v>263</v>
      </c>
      <c r="K167" s="42">
        <v>0</v>
      </c>
      <c r="L167" s="42"/>
      <c r="M167" s="42"/>
      <c r="N167" s="42">
        <f t="shared" si="65"/>
        <v>0</v>
      </c>
      <c r="O167" s="42"/>
      <c r="P167" s="42"/>
      <c r="Q167" s="42"/>
      <c r="R167" s="42"/>
      <c r="S167" s="42"/>
      <c r="T167" s="42"/>
      <c r="U167" s="43" t="e">
        <f t="shared" si="63"/>
        <v>#DIV/0!</v>
      </c>
      <c r="V167" s="63"/>
      <c r="W167" s="45"/>
      <c r="X167" s="45"/>
      <c r="Y167" s="15"/>
      <c r="Z167" s="16"/>
      <c r="AA167" s="16"/>
    </row>
    <row r="168" spans="1:27" s="46" customFormat="1" ht="22.5" customHeight="1" thickTop="1" thickBot="1" x14ac:dyDescent="0.3">
      <c r="A168" s="63" t="s">
        <v>30</v>
      </c>
      <c r="B168" s="38" t="s">
        <v>48</v>
      </c>
      <c r="C168" s="38" t="s">
        <v>48</v>
      </c>
      <c r="D168" s="38" t="s">
        <v>48</v>
      </c>
      <c r="E168" s="39" t="s">
        <v>34</v>
      </c>
      <c r="F168" s="38" t="s">
        <v>131</v>
      </c>
      <c r="G168" s="38"/>
      <c r="H168" s="38"/>
      <c r="I168" s="38"/>
      <c r="J168" s="41" t="s">
        <v>264</v>
      </c>
      <c r="K168" s="42">
        <v>0</v>
      </c>
      <c r="L168" s="42"/>
      <c r="M168" s="42"/>
      <c r="N168" s="42">
        <f t="shared" si="65"/>
        <v>0</v>
      </c>
      <c r="O168" s="42"/>
      <c r="P168" s="42"/>
      <c r="Q168" s="42"/>
      <c r="R168" s="42"/>
      <c r="S168" s="42"/>
      <c r="T168" s="42"/>
      <c r="U168" s="43" t="e">
        <f t="shared" si="63"/>
        <v>#DIV/0!</v>
      </c>
      <c r="V168" s="63"/>
      <c r="W168" s="45"/>
      <c r="X168" s="45"/>
      <c r="Y168" s="15"/>
      <c r="Z168" s="16"/>
      <c r="AA168" s="16"/>
    </row>
    <row r="169" spans="1:27" s="46" customFormat="1" ht="22.5" customHeight="1" thickTop="1" thickBot="1" x14ac:dyDescent="0.3">
      <c r="A169" s="63" t="s">
        <v>30</v>
      </c>
      <c r="B169" s="38" t="s">
        <v>48</v>
      </c>
      <c r="C169" s="38" t="s">
        <v>48</v>
      </c>
      <c r="D169" s="38" t="s">
        <v>48</v>
      </c>
      <c r="E169" s="39" t="s">
        <v>34</v>
      </c>
      <c r="F169" s="38" t="s">
        <v>135</v>
      </c>
      <c r="G169" s="77"/>
      <c r="H169" s="77"/>
      <c r="I169" s="38"/>
      <c r="J169" s="57" t="s">
        <v>265</v>
      </c>
      <c r="K169" s="58">
        <f>+K170</f>
        <v>0</v>
      </c>
      <c r="L169" s="58">
        <f>+L170</f>
        <v>0</v>
      </c>
      <c r="M169" s="58">
        <f>+M170</f>
        <v>0</v>
      </c>
      <c r="N169" s="58">
        <f t="shared" si="65"/>
        <v>0</v>
      </c>
      <c r="O169" s="58">
        <f t="shared" ref="O169:T169" si="77">+O170</f>
        <v>0</v>
      </c>
      <c r="P169" s="58">
        <f t="shared" si="77"/>
        <v>0</v>
      </c>
      <c r="Q169" s="58">
        <f t="shared" si="77"/>
        <v>0</v>
      </c>
      <c r="R169" s="58">
        <f t="shared" si="77"/>
        <v>0</v>
      </c>
      <c r="S169" s="58">
        <f>+S170</f>
        <v>0</v>
      </c>
      <c r="T169" s="58">
        <f t="shared" si="77"/>
        <v>0</v>
      </c>
      <c r="U169" s="59" t="e">
        <f t="shared" si="63"/>
        <v>#DIV/0!</v>
      </c>
      <c r="V169" s="63"/>
      <c r="W169" s="45"/>
      <c r="X169" s="45"/>
      <c r="Y169" s="15"/>
      <c r="Z169" s="16"/>
      <c r="AA169" s="16"/>
    </row>
    <row r="170" spans="1:27" ht="22.5" customHeight="1" thickTop="1" thickBot="1" x14ac:dyDescent="0.3">
      <c r="A170" s="52" t="s">
        <v>30</v>
      </c>
      <c r="B170" s="40" t="s">
        <v>48</v>
      </c>
      <c r="C170" s="40" t="s">
        <v>48</v>
      </c>
      <c r="D170" s="40" t="s">
        <v>48</v>
      </c>
      <c r="E170" s="47" t="s">
        <v>34</v>
      </c>
      <c r="F170" s="40" t="s">
        <v>135</v>
      </c>
      <c r="G170" s="78" t="s">
        <v>34</v>
      </c>
      <c r="H170" s="78"/>
      <c r="I170" s="40"/>
      <c r="J170" s="60" t="s">
        <v>266</v>
      </c>
      <c r="K170" s="42">
        <v>0</v>
      </c>
      <c r="L170" s="42"/>
      <c r="M170" s="42"/>
      <c r="N170" s="42">
        <f t="shared" si="65"/>
        <v>0</v>
      </c>
      <c r="O170" s="42"/>
      <c r="P170" s="42"/>
      <c r="Q170" s="42"/>
      <c r="R170" s="42"/>
      <c r="S170" s="42"/>
      <c r="T170" s="42"/>
      <c r="U170" s="43" t="e">
        <f t="shared" si="63"/>
        <v>#DIV/0!</v>
      </c>
      <c r="V170" s="52"/>
      <c r="W170" s="53"/>
      <c r="X170" s="53"/>
      <c r="Y170" s="15"/>
      <c r="Z170" s="16"/>
      <c r="AA170" s="16"/>
    </row>
    <row r="171" spans="1:27" s="46" customFormat="1" ht="22.5" customHeight="1" thickTop="1" thickBot="1" x14ac:dyDescent="0.3">
      <c r="A171" s="31" t="s">
        <v>30</v>
      </c>
      <c r="B171" s="32" t="s">
        <v>48</v>
      </c>
      <c r="C171" s="32" t="s">
        <v>48</v>
      </c>
      <c r="D171" s="32" t="s">
        <v>72</v>
      </c>
      <c r="E171" s="32"/>
      <c r="F171" s="32"/>
      <c r="G171" s="32"/>
      <c r="H171" s="33"/>
      <c r="I171" s="33"/>
      <c r="J171" s="34" t="s">
        <v>267</v>
      </c>
      <c r="K171" s="35">
        <f>+K172+K176+K177+K178+K179+K180+K181+K182+K183+K184+K185+K186</f>
        <v>0</v>
      </c>
      <c r="L171" s="35">
        <f>+L172+L176+L177+L178+L179+L180+L181+L182+L183+L184+L185+L186</f>
        <v>0</v>
      </c>
      <c r="M171" s="35">
        <f>+M172+M176+M177+M178+M179+M180+M181+M182+M183+M184+M185+M186</f>
        <v>0</v>
      </c>
      <c r="N171" s="35">
        <f t="shared" si="65"/>
        <v>0</v>
      </c>
      <c r="O171" s="35">
        <f t="shared" ref="O171:T171" si="78">+O172+O176+O177+O178+O179+O180+O181+O182+O183+O184+O185+O186</f>
        <v>0</v>
      </c>
      <c r="P171" s="35">
        <f t="shared" si="78"/>
        <v>0</v>
      </c>
      <c r="Q171" s="35">
        <f t="shared" si="78"/>
        <v>0</v>
      </c>
      <c r="R171" s="35">
        <f t="shared" si="78"/>
        <v>0</v>
      </c>
      <c r="S171" s="35">
        <f>+S172+S176+S177+S178+S179+S180+S181+S182+S183+S184+S185+S186</f>
        <v>0</v>
      </c>
      <c r="T171" s="35">
        <f t="shared" si="78"/>
        <v>0</v>
      </c>
      <c r="U171" s="36" t="e">
        <f t="shared" si="63"/>
        <v>#DIV/0!</v>
      </c>
      <c r="V171" s="32"/>
      <c r="W171" s="37"/>
      <c r="X171" s="37"/>
      <c r="Y171" s="15" t="s">
        <v>33</v>
      </c>
      <c r="Z171" s="16"/>
      <c r="AA171" s="16"/>
    </row>
    <row r="172" spans="1:27" s="46" customFormat="1" ht="22.5" customHeight="1" thickTop="1" thickBot="1" x14ac:dyDescent="0.3">
      <c r="A172" s="63">
        <v>1</v>
      </c>
      <c r="B172" s="38" t="s">
        <v>48</v>
      </c>
      <c r="C172" s="38" t="s">
        <v>48</v>
      </c>
      <c r="D172" s="38" t="s">
        <v>72</v>
      </c>
      <c r="E172" s="39" t="s">
        <v>34</v>
      </c>
      <c r="F172" s="38"/>
      <c r="G172" s="38"/>
      <c r="H172" s="40"/>
      <c r="I172" s="40"/>
      <c r="J172" s="57" t="s">
        <v>268</v>
      </c>
      <c r="K172" s="58">
        <f>+K173+K174+K175</f>
        <v>0</v>
      </c>
      <c r="L172" s="58">
        <f>+L173+L174+L175</f>
        <v>0</v>
      </c>
      <c r="M172" s="58">
        <f>+M173+M174+M175</f>
        <v>0</v>
      </c>
      <c r="N172" s="58">
        <f t="shared" si="65"/>
        <v>0</v>
      </c>
      <c r="O172" s="58">
        <f t="shared" ref="O172:T172" si="79">+O173+O174+O175</f>
        <v>0</v>
      </c>
      <c r="P172" s="58">
        <f t="shared" si="79"/>
        <v>0</v>
      </c>
      <c r="Q172" s="58">
        <f t="shared" si="79"/>
        <v>0</v>
      </c>
      <c r="R172" s="58">
        <f t="shared" si="79"/>
        <v>0</v>
      </c>
      <c r="S172" s="58">
        <f>+S173+S174+S175</f>
        <v>0</v>
      </c>
      <c r="T172" s="58">
        <f t="shared" si="79"/>
        <v>0</v>
      </c>
      <c r="U172" s="59" t="e">
        <f t="shared" si="63"/>
        <v>#DIV/0!</v>
      </c>
      <c r="V172" s="63"/>
      <c r="W172" s="45"/>
      <c r="X172" s="45"/>
      <c r="Y172" s="15"/>
      <c r="Z172" s="16"/>
      <c r="AA172" s="16"/>
    </row>
    <row r="173" spans="1:27" ht="22.5" customHeight="1" thickTop="1" thickBot="1" x14ac:dyDescent="0.3">
      <c r="A173" s="52">
        <v>1</v>
      </c>
      <c r="B173" s="40" t="s">
        <v>48</v>
      </c>
      <c r="C173" s="40" t="s">
        <v>48</v>
      </c>
      <c r="D173" s="40" t="s">
        <v>72</v>
      </c>
      <c r="E173" s="47" t="s">
        <v>34</v>
      </c>
      <c r="F173" s="38" t="s">
        <v>34</v>
      </c>
      <c r="G173" s="40"/>
      <c r="H173" s="40"/>
      <c r="I173" s="40"/>
      <c r="J173" s="74" t="s">
        <v>269</v>
      </c>
      <c r="K173" s="58"/>
      <c r="L173" s="58"/>
      <c r="M173" s="58"/>
      <c r="N173" s="58">
        <f t="shared" si="65"/>
        <v>0</v>
      </c>
      <c r="O173" s="58"/>
      <c r="P173" s="58"/>
      <c r="Q173" s="58"/>
      <c r="R173" s="58"/>
      <c r="S173" s="58"/>
      <c r="T173" s="58"/>
      <c r="U173" s="59" t="e">
        <f t="shared" si="63"/>
        <v>#DIV/0!</v>
      </c>
      <c r="V173" s="52"/>
      <c r="W173" s="53"/>
      <c r="X173" s="53"/>
      <c r="Y173" s="15"/>
      <c r="Z173" s="16"/>
      <c r="AA173" s="16"/>
    </row>
    <row r="174" spans="1:27" ht="22.5" customHeight="1" thickTop="1" thickBot="1" x14ac:dyDescent="0.3">
      <c r="A174" s="52">
        <v>1</v>
      </c>
      <c r="B174" s="40" t="s">
        <v>48</v>
      </c>
      <c r="C174" s="40" t="s">
        <v>48</v>
      </c>
      <c r="D174" s="40" t="s">
        <v>72</v>
      </c>
      <c r="E174" s="47" t="s">
        <v>34</v>
      </c>
      <c r="F174" s="38" t="s">
        <v>48</v>
      </c>
      <c r="G174" s="40"/>
      <c r="H174" s="40"/>
      <c r="I174" s="40"/>
      <c r="J174" s="74" t="s">
        <v>270</v>
      </c>
      <c r="K174" s="58"/>
      <c r="L174" s="58"/>
      <c r="M174" s="58"/>
      <c r="N174" s="58">
        <f t="shared" si="65"/>
        <v>0</v>
      </c>
      <c r="O174" s="58"/>
      <c r="P174" s="58"/>
      <c r="Q174" s="58"/>
      <c r="R174" s="58"/>
      <c r="S174" s="58"/>
      <c r="T174" s="58"/>
      <c r="U174" s="59" t="e">
        <f t="shared" si="63"/>
        <v>#DIV/0!</v>
      </c>
      <c r="V174" s="52"/>
      <c r="W174" s="53"/>
      <c r="X174" s="53"/>
      <c r="Y174" s="15"/>
      <c r="Z174" s="16"/>
      <c r="AA174" s="16"/>
    </row>
    <row r="175" spans="1:27" ht="22.5" customHeight="1" thickTop="1" thickBot="1" x14ac:dyDescent="0.3">
      <c r="A175" s="52">
        <v>1</v>
      </c>
      <c r="B175" s="40" t="s">
        <v>48</v>
      </c>
      <c r="C175" s="40" t="s">
        <v>48</v>
      </c>
      <c r="D175" s="40" t="s">
        <v>72</v>
      </c>
      <c r="E175" s="47" t="s">
        <v>34</v>
      </c>
      <c r="F175" s="38" t="s">
        <v>72</v>
      </c>
      <c r="G175" s="40"/>
      <c r="H175" s="40"/>
      <c r="I175" s="40"/>
      <c r="J175" s="74" t="s">
        <v>271</v>
      </c>
      <c r="K175" s="58"/>
      <c r="L175" s="58"/>
      <c r="M175" s="58"/>
      <c r="N175" s="58">
        <f t="shared" si="65"/>
        <v>0</v>
      </c>
      <c r="O175" s="58"/>
      <c r="P175" s="58"/>
      <c r="Q175" s="58"/>
      <c r="R175" s="58"/>
      <c r="S175" s="58"/>
      <c r="T175" s="58"/>
      <c r="U175" s="59" t="e">
        <f t="shared" si="63"/>
        <v>#DIV/0!</v>
      </c>
      <c r="V175" s="52"/>
      <c r="W175" s="53"/>
      <c r="X175" s="53"/>
      <c r="Y175" s="15"/>
      <c r="Z175" s="16"/>
      <c r="AA175" s="16"/>
    </row>
    <row r="176" spans="1:27" s="46" customFormat="1" ht="22.5" customHeight="1" thickTop="1" thickBot="1" x14ac:dyDescent="0.3">
      <c r="A176" s="63">
        <v>1</v>
      </c>
      <c r="B176" s="38" t="s">
        <v>48</v>
      </c>
      <c r="C176" s="38" t="s">
        <v>48</v>
      </c>
      <c r="D176" s="38" t="s">
        <v>72</v>
      </c>
      <c r="E176" s="39" t="s">
        <v>48</v>
      </c>
      <c r="F176" s="38"/>
      <c r="G176" s="38"/>
      <c r="H176" s="40"/>
      <c r="I176" s="40"/>
      <c r="J176" s="41" t="s">
        <v>272</v>
      </c>
      <c r="K176" s="42"/>
      <c r="L176" s="42"/>
      <c r="M176" s="42"/>
      <c r="N176" s="42">
        <f t="shared" si="65"/>
        <v>0</v>
      </c>
      <c r="O176" s="42"/>
      <c r="P176" s="42"/>
      <c r="Q176" s="42"/>
      <c r="R176" s="42"/>
      <c r="S176" s="42"/>
      <c r="T176" s="42"/>
      <c r="U176" s="43" t="e">
        <f t="shared" si="63"/>
        <v>#DIV/0!</v>
      </c>
      <c r="V176" s="63"/>
      <c r="W176" s="45"/>
      <c r="X176" s="45"/>
      <c r="Y176" s="15" t="s">
        <v>33</v>
      </c>
      <c r="Z176" s="16"/>
      <c r="AA176" s="16"/>
    </row>
    <row r="177" spans="1:27" s="46" customFormat="1" ht="22.5" customHeight="1" thickTop="1" thickBot="1" x14ac:dyDescent="0.3">
      <c r="A177" s="63" t="s">
        <v>30</v>
      </c>
      <c r="B177" s="38" t="s">
        <v>48</v>
      </c>
      <c r="C177" s="38" t="s">
        <v>48</v>
      </c>
      <c r="D177" s="38" t="s">
        <v>72</v>
      </c>
      <c r="E177" s="39" t="s">
        <v>72</v>
      </c>
      <c r="F177" s="38"/>
      <c r="G177" s="38"/>
      <c r="H177" s="40"/>
      <c r="I177" s="40"/>
      <c r="J177" s="41" t="s">
        <v>273</v>
      </c>
      <c r="K177" s="42"/>
      <c r="L177" s="42"/>
      <c r="M177" s="42"/>
      <c r="N177" s="42">
        <f t="shared" si="65"/>
        <v>0</v>
      </c>
      <c r="O177" s="42"/>
      <c r="P177" s="42"/>
      <c r="Q177" s="42"/>
      <c r="R177" s="42"/>
      <c r="S177" s="42"/>
      <c r="T177" s="42"/>
      <c r="U177" s="43" t="e">
        <f t="shared" si="63"/>
        <v>#DIV/0!</v>
      </c>
      <c r="V177" s="63"/>
      <c r="W177" s="45"/>
      <c r="X177" s="45"/>
      <c r="Y177" s="15" t="s">
        <v>33</v>
      </c>
      <c r="Z177" s="16"/>
      <c r="AA177" s="16"/>
    </row>
    <row r="178" spans="1:27" s="46" customFormat="1" ht="22.5" customHeight="1" thickTop="1" thickBot="1" x14ac:dyDescent="0.3">
      <c r="A178" s="63" t="s">
        <v>30</v>
      </c>
      <c r="B178" s="38" t="s">
        <v>48</v>
      </c>
      <c r="C178" s="38" t="s">
        <v>48</v>
      </c>
      <c r="D178" s="38" t="s">
        <v>72</v>
      </c>
      <c r="E178" s="39" t="s">
        <v>76</v>
      </c>
      <c r="F178" s="38"/>
      <c r="G178" s="38"/>
      <c r="H178" s="40"/>
      <c r="I178" s="40"/>
      <c r="J178" s="41" t="s">
        <v>274</v>
      </c>
      <c r="K178" s="42"/>
      <c r="L178" s="42"/>
      <c r="M178" s="42"/>
      <c r="N178" s="42">
        <f t="shared" si="65"/>
        <v>0</v>
      </c>
      <c r="O178" s="42"/>
      <c r="P178" s="42"/>
      <c r="Q178" s="42"/>
      <c r="R178" s="42"/>
      <c r="S178" s="42"/>
      <c r="T178" s="42"/>
      <c r="U178" s="43" t="e">
        <f t="shared" si="63"/>
        <v>#DIV/0!</v>
      </c>
      <c r="V178" s="63"/>
      <c r="W178" s="45"/>
      <c r="X178" s="45"/>
      <c r="Y178" s="15" t="s">
        <v>33</v>
      </c>
      <c r="Z178" s="16"/>
      <c r="AA178" s="16"/>
    </row>
    <row r="179" spans="1:27" s="46" customFormat="1" ht="22.5" customHeight="1" thickTop="1" thickBot="1" x14ac:dyDescent="0.3">
      <c r="A179" s="63" t="s">
        <v>30</v>
      </c>
      <c r="B179" s="38" t="s">
        <v>48</v>
      </c>
      <c r="C179" s="38" t="s">
        <v>48</v>
      </c>
      <c r="D179" s="38" t="s">
        <v>72</v>
      </c>
      <c r="E179" s="39" t="s">
        <v>101</v>
      </c>
      <c r="F179" s="38"/>
      <c r="G179" s="38"/>
      <c r="H179" s="40"/>
      <c r="I179" s="40"/>
      <c r="J179" s="41" t="s">
        <v>275</v>
      </c>
      <c r="K179" s="42"/>
      <c r="L179" s="42"/>
      <c r="M179" s="42"/>
      <c r="N179" s="42">
        <f t="shared" si="65"/>
        <v>0</v>
      </c>
      <c r="O179" s="42"/>
      <c r="P179" s="42"/>
      <c r="Q179" s="42"/>
      <c r="R179" s="42"/>
      <c r="S179" s="42"/>
      <c r="T179" s="42"/>
      <c r="U179" s="43" t="e">
        <f t="shared" si="63"/>
        <v>#DIV/0!</v>
      </c>
      <c r="V179" s="63"/>
      <c r="W179" s="45"/>
      <c r="X179" s="45"/>
      <c r="Y179" s="15" t="s">
        <v>33</v>
      </c>
      <c r="Z179" s="16"/>
      <c r="AA179" s="16"/>
    </row>
    <row r="180" spans="1:27" s="46" customFormat="1" ht="22.5" customHeight="1" thickTop="1" thickBot="1" x14ac:dyDescent="0.3">
      <c r="A180" s="63" t="s">
        <v>30</v>
      </c>
      <c r="B180" s="38" t="s">
        <v>48</v>
      </c>
      <c r="C180" s="38" t="s">
        <v>48</v>
      </c>
      <c r="D180" s="38" t="s">
        <v>72</v>
      </c>
      <c r="E180" s="39" t="s">
        <v>127</v>
      </c>
      <c r="F180" s="38"/>
      <c r="G180" s="38"/>
      <c r="H180" s="40"/>
      <c r="I180" s="40"/>
      <c r="J180" s="41" t="s">
        <v>276</v>
      </c>
      <c r="K180" s="42"/>
      <c r="L180" s="42"/>
      <c r="M180" s="42"/>
      <c r="N180" s="42">
        <f t="shared" si="65"/>
        <v>0</v>
      </c>
      <c r="O180" s="42"/>
      <c r="P180" s="42"/>
      <c r="Q180" s="42"/>
      <c r="R180" s="42"/>
      <c r="S180" s="42"/>
      <c r="T180" s="42"/>
      <c r="U180" s="43" t="e">
        <f t="shared" si="63"/>
        <v>#DIV/0!</v>
      </c>
      <c r="V180" s="63"/>
      <c r="W180" s="45"/>
      <c r="X180" s="45"/>
      <c r="Y180" s="15" t="s">
        <v>33</v>
      </c>
      <c r="Z180" s="16"/>
      <c r="AA180" s="16"/>
    </row>
    <row r="181" spans="1:27" s="46" customFormat="1" ht="22.5" customHeight="1" thickTop="1" thickBot="1" x14ac:dyDescent="0.3">
      <c r="A181" s="63" t="s">
        <v>30</v>
      </c>
      <c r="B181" s="38" t="s">
        <v>48</v>
      </c>
      <c r="C181" s="38" t="s">
        <v>48</v>
      </c>
      <c r="D181" s="38" t="s">
        <v>72</v>
      </c>
      <c r="E181" s="39" t="s">
        <v>131</v>
      </c>
      <c r="F181" s="38"/>
      <c r="G181" s="38"/>
      <c r="H181" s="40"/>
      <c r="I181" s="40"/>
      <c r="J181" s="41" t="s">
        <v>277</v>
      </c>
      <c r="K181" s="42"/>
      <c r="L181" s="42"/>
      <c r="M181" s="42"/>
      <c r="N181" s="42">
        <f t="shared" si="65"/>
        <v>0</v>
      </c>
      <c r="O181" s="42"/>
      <c r="P181" s="42"/>
      <c r="Q181" s="42"/>
      <c r="R181" s="42"/>
      <c r="S181" s="42"/>
      <c r="T181" s="42"/>
      <c r="U181" s="43" t="e">
        <f t="shared" si="63"/>
        <v>#DIV/0!</v>
      </c>
      <c r="V181" s="63"/>
      <c r="W181" s="45"/>
      <c r="X181" s="45"/>
      <c r="Y181" s="15" t="s">
        <v>33</v>
      </c>
      <c r="Z181" s="16"/>
      <c r="AA181" s="16"/>
    </row>
    <row r="182" spans="1:27" s="46" customFormat="1" ht="22.5" customHeight="1" thickTop="1" thickBot="1" x14ac:dyDescent="0.3">
      <c r="A182" s="63" t="s">
        <v>30</v>
      </c>
      <c r="B182" s="38" t="s">
        <v>48</v>
      </c>
      <c r="C182" s="38" t="s">
        <v>48</v>
      </c>
      <c r="D182" s="38" t="s">
        <v>72</v>
      </c>
      <c r="E182" s="39" t="s">
        <v>135</v>
      </c>
      <c r="F182" s="38"/>
      <c r="G182" s="38"/>
      <c r="H182" s="40"/>
      <c r="I182" s="40"/>
      <c r="J182" s="41" t="s">
        <v>278</v>
      </c>
      <c r="K182" s="42"/>
      <c r="L182" s="42"/>
      <c r="M182" s="42"/>
      <c r="N182" s="42">
        <f t="shared" si="65"/>
        <v>0</v>
      </c>
      <c r="O182" s="42"/>
      <c r="P182" s="42"/>
      <c r="Q182" s="42"/>
      <c r="R182" s="42"/>
      <c r="S182" s="42"/>
      <c r="T182" s="42"/>
      <c r="U182" s="43" t="e">
        <f t="shared" si="63"/>
        <v>#DIV/0!</v>
      </c>
      <c r="V182" s="63"/>
      <c r="W182" s="45"/>
      <c r="X182" s="45"/>
      <c r="Y182" s="15" t="s">
        <v>33</v>
      </c>
      <c r="Z182" s="16"/>
      <c r="AA182" s="16"/>
    </row>
    <row r="183" spans="1:27" s="46" customFormat="1" ht="22.5" customHeight="1" thickTop="1" thickBot="1" x14ac:dyDescent="0.3">
      <c r="A183" s="63" t="s">
        <v>30</v>
      </c>
      <c r="B183" s="38" t="s">
        <v>48</v>
      </c>
      <c r="C183" s="38" t="s">
        <v>48</v>
      </c>
      <c r="D183" s="38" t="s">
        <v>72</v>
      </c>
      <c r="E183" s="39" t="s">
        <v>279</v>
      </c>
      <c r="F183" s="38"/>
      <c r="G183" s="38"/>
      <c r="H183" s="40"/>
      <c r="I183" s="40"/>
      <c r="J183" s="41" t="s">
        <v>280</v>
      </c>
      <c r="K183" s="42"/>
      <c r="L183" s="42"/>
      <c r="M183" s="42"/>
      <c r="N183" s="42">
        <f t="shared" si="65"/>
        <v>0</v>
      </c>
      <c r="O183" s="42"/>
      <c r="P183" s="42"/>
      <c r="Q183" s="42"/>
      <c r="R183" s="42"/>
      <c r="S183" s="42"/>
      <c r="T183" s="42"/>
      <c r="U183" s="43" t="e">
        <f t="shared" si="63"/>
        <v>#DIV/0!</v>
      </c>
      <c r="V183" s="63"/>
      <c r="W183" s="45"/>
      <c r="X183" s="45"/>
      <c r="Y183" s="15" t="s">
        <v>33</v>
      </c>
      <c r="Z183" s="16"/>
      <c r="AA183" s="16"/>
    </row>
    <row r="184" spans="1:27" s="46" customFormat="1" ht="22.5" customHeight="1" thickTop="1" thickBot="1" x14ac:dyDescent="0.3">
      <c r="A184" s="63" t="s">
        <v>30</v>
      </c>
      <c r="B184" s="38" t="s">
        <v>48</v>
      </c>
      <c r="C184" s="38" t="s">
        <v>48</v>
      </c>
      <c r="D184" s="38" t="s">
        <v>72</v>
      </c>
      <c r="E184" s="39" t="s">
        <v>281</v>
      </c>
      <c r="F184" s="38"/>
      <c r="G184" s="38"/>
      <c r="H184" s="40"/>
      <c r="I184" s="40"/>
      <c r="J184" s="41" t="s">
        <v>282</v>
      </c>
      <c r="K184" s="42"/>
      <c r="L184" s="42"/>
      <c r="M184" s="42"/>
      <c r="N184" s="42">
        <f t="shared" si="65"/>
        <v>0</v>
      </c>
      <c r="O184" s="42"/>
      <c r="P184" s="42"/>
      <c r="Q184" s="42"/>
      <c r="R184" s="42"/>
      <c r="S184" s="42"/>
      <c r="T184" s="42"/>
      <c r="U184" s="43" t="e">
        <f t="shared" si="63"/>
        <v>#DIV/0!</v>
      </c>
      <c r="V184" s="63"/>
      <c r="W184" s="45"/>
      <c r="X184" s="45"/>
      <c r="Y184" s="15" t="s">
        <v>33</v>
      </c>
      <c r="Z184" s="16"/>
      <c r="AA184" s="16"/>
    </row>
    <row r="185" spans="1:27" s="46" customFormat="1" ht="22.5" customHeight="1" thickTop="1" thickBot="1" x14ac:dyDescent="0.3">
      <c r="A185" s="63" t="s">
        <v>30</v>
      </c>
      <c r="B185" s="38" t="s">
        <v>48</v>
      </c>
      <c r="C185" s="38" t="s">
        <v>48</v>
      </c>
      <c r="D185" s="38" t="s">
        <v>72</v>
      </c>
      <c r="E185" s="39" t="s">
        <v>283</v>
      </c>
      <c r="F185" s="38"/>
      <c r="G185" s="38"/>
      <c r="H185" s="40"/>
      <c r="I185" s="40"/>
      <c r="J185" s="41" t="s">
        <v>284</v>
      </c>
      <c r="K185" s="42"/>
      <c r="L185" s="42"/>
      <c r="M185" s="42"/>
      <c r="N185" s="42">
        <f t="shared" si="65"/>
        <v>0</v>
      </c>
      <c r="O185" s="42"/>
      <c r="P185" s="42"/>
      <c r="Q185" s="42"/>
      <c r="R185" s="42"/>
      <c r="S185" s="42"/>
      <c r="T185" s="42"/>
      <c r="U185" s="43" t="e">
        <f t="shared" si="63"/>
        <v>#DIV/0!</v>
      </c>
      <c r="V185" s="63"/>
      <c r="W185" s="45"/>
      <c r="X185" s="45"/>
      <c r="Y185" s="15" t="s">
        <v>33</v>
      </c>
      <c r="Z185" s="16"/>
      <c r="AA185" s="16"/>
    </row>
    <row r="186" spans="1:27" s="46" customFormat="1" ht="22.5" customHeight="1" thickTop="1" thickBot="1" x14ac:dyDescent="0.3">
      <c r="A186" s="63" t="s">
        <v>30</v>
      </c>
      <c r="B186" s="38" t="s">
        <v>48</v>
      </c>
      <c r="C186" s="38" t="s">
        <v>48</v>
      </c>
      <c r="D186" s="38" t="s">
        <v>72</v>
      </c>
      <c r="E186" s="39" t="s">
        <v>285</v>
      </c>
      <c r="F186" s="38"/>
      <c r="G186" s="38"/>
      <c r="H186" s="40"/>
      <c r="I186" s="40"/>
      <c r="J186" s="41" t="s">
        <v>286</v>
      </c>
      <c r="K186" s="42"/>
      <c r="L186" s="42"/>
      <c r="M186" s="42"/>
      <c r="N186" s="42">
        <f t="shared" si="65"/>
        <v>0</v>
      </c>
      <c r="O186" s="42"/>
      <c r="P186" s="42"/>
      <c r="Q186" s="42"/>
      <c r="R186" s="42"/>
      <c r="S186" s="42"/>
      <c r="T186" s="42"/>
      <c r="U186" s="43" t="e">
        <f t="shared" si="63"/>
        <v>#DIV/0!</v>
      </c>
      <c r="V186" s="63"/>
      <c r="W186" s="45"/>
      <c r="X186" s="45"/>
      <c r="Y186" s="15" t="s">
        <v>33</v>
      </c>
      <c r="Z186" s="16"/>
      <c r="AA186" s="16"/>
    </row>
    <row r="187" spans="1:27" s="46" customFormat="1" ht="22.5" customHeight="1" thickTop="1" thickBot="1" x14ac:dyDescent="0.3">
      <c r="A187" s="31" t="s">
        <v>30</v>
      </c>
      <c r="B187" s="32" t="s">
        <v>48</v>
      </c>
      <c r="C187" s="32" t="s">
        <v>48</v>
      </c>
      <c r="D187" s="32" t="s">
        <v>76</v>
      </c>
      <c r="E187" s="32"/>
      <c r="F187" s="32"/>
      <c r="G187" s="32"/>
      <c r="H187" s="33"/>
      <c r="I187" s="33"/>
      <c r="J187" s="34" t="s">
        <v>287</v>
      </c>
      <c r="K187" s="35"/>
      <c r="L187" s="35"/>
      <c r="M187" s="35"/>
      <c r="N187" s="35">
        <f t="shared" si="65"/>
        <v>0</v>
      </c>
      <c r="O187" s="35"/>
      <c r="P187" s="35"/>
      <c r="Q187" s="35"/>
      <c r="R187" s="35"/>
      <c r="S187" s="35"/>
      <c r="T187" s="35"/>
      <c r="U187" s="36" t="e">
        <f t="shared" si="63"/>
        <v>#DIV/0!</v>
      </c>
      <c r="V187" s="32"/>
      <c r="W187" s="37" t="s">
        <v>288</v>
      </c>
      <c r="X187" s="37"/>
      <c r="Y187" s="15" t="s">
        <v>33</v>
      </c>
      <c r="Z187" s="16"/>
      <c r="AA187" s="16"/>
    </row>
    <row r="188" spans="1:27" s="46" customFormat="1" ht="22.5" customHeight="1" thickTop="1" thickBot="1" x14ac:dyDescent="0.3">
      <c r="A188" s="31" t="s">
        <v>30</v>
      </c>
      <c r="B188" s="32" t="s">
        <v>48</v>
      </c>
      <c r="C188" s="32" t="s">
        <v>48</v>
      </c>
      <c r="D188" s="32" t="s">
        <v>101</v>
      </c>
      <c r="E188" s="32"/>
      <c r="F188" s="32"/>
      <c r="G188" s="32"/>
      <c r="H188" s="33"/>
      <c r="I188" s="33"/>
      <c r="J188" s="34" t="s">
        <v>289</v>
      </c>
      <c r="K188" s="35"/>
      <c r="L188" s="35"/>
      <c r="M188" s="35"/>
      <c r="N188" s="35">
        <f t="shared" si="65"/>
        <v>0</v>
      </c>
      <c r="O188" s="35"/>
      <c r="P188" s="35"/>
      <c r="Q188" s="35"/>
      <c r="R188" s="35"/>
      <c r="S188" s="35"/>
      <c r="T188" s="35"/>
      <c r="U188" s="36" t="e">
        <f t="shared" si="63"/>
        <v>#DIV/0!</v>
      </c>
      <c r="V188" s="32"/>
      <c r="W188" s="37" t="s">
        <v>290</v>
      </c>
      <c r="X188" s="37"/>
      <c r="Y188" s="15" t="s">
        <v>33</v>
      </c>
      <c r="Z188" s="16"/>
      <c r="AA188" s="16"/>
    </row>
    <row r="189" spans="1:27" s="46" customFormat="1" ht="22.5" customHeight="1" thickTop="1" thickBot="1" x14ac:dyDescent="0.3">
      <c r="A189" s="24" t="s">
        <v>30</v>
      </c>
      <c r="B189" s="25" t="s">
        <v>48</v>
      </c>
      <c r="C189" s="25" t="s">
        <v>72</v>
      </c>
      <c r="D189" s="25"/>
      <c r="E189" s="25"/>
      <c r="F189" s="25"/>
      <c r="G189" s="25"/>
      <c r="H189" s="26"/>
      <c r="I189" s="26"/>
      <c r="J189" s="27" t="s">
        <v>291</v>
      </c>
      <c r="K189" s="28">
        <f>+K190+K193+K194</f>
        <v>0</v>
      </c>
      <c r="L189" s="28">
        <f>+L190+L193+L194</f>
        <v>0</v>
      </c>
      <c r="M189" s="28">
        <f>+M190+M193+M194</f>
        <v>0</v>
      </c>
      <c r="N189" s="28">
        <f t="shared" si="65"/>
        <v>0</v>
      </c>
      <c r="O189" s="28">
        <f t="shared" ref="O189:T189" si="80">+O190+O193+O194</f>
        <v>0</v>
      </c>
      <c r="P189" s="28">
        <f t="shared" si="80"/>
        <v>0</v>
      </c>
      <c r="Q189" s="28">
        <f t="shared" si="80"/>
        <v>0</v>
      </c>
      <c r="R189" s="28">
        <f t="shared" si="80"/>
        <v>0</v>
      </c>
      <c r="S189" s="28">
        <f>+S190+S193+S194</f>
        <v>0</v>
      </c>
      <c r="T189" s="28">
        <f t="shared" si="80"/>
        <v>0</v>
      </c>
      <c r="U189" s="29" t="e">
        <f t="shared" si="63"/>
        <v>#DIV/0!</v>
      </c>
      <c r="V189" s="25"/>
      <c r="W189" s="25" t="s">
        <v>292</v>
      </c>
      <c r="X189" s="25"/>
      <c r="Y189" s="15" t="s">
        <v>33</v>
      </c>
      <c r="Z189" s="16"/>
      <c r="AA189" s="16"/>
    </row>
    <row r="190" spans="1:27" s="46" customFormat="1" ht="22.5" customHeight="1" thickTop="1" thickBot="1" x14ac:dyDescent="0.3">
      <c r="A190" s="32" t="s">
        <v>30</v>
      </c>
      <c r="B190" s="32" t="s">
        <v>48</v>
      </c>
      <c r="C190" s="32" t="s">
        <v>72</v>
      </c>
      <c r="D190" s="32" t="s">
        <v>34</v>
      </c>
      <c r="E190" s="32"/>
      <c r="F190" s="32"/>
      <c r="G190" s="32"/>
      <c r="H190" s="33"/>
      <c r="I190" s="33"/>
      <c r="J190" s="34" t="s">
        <v>293</v>
      </c>
      <c r="K190" s="35">
        <f>+K191+K192</f>
        <v>0</v>
      </c>
      <c r="L190" s="35">
        <f>+L191+L192</f>
        <v>0</v>
      </c>
      <c r="M190" s="35">
        <f>+M191+M192</f>
        <v>0</v>
      </c>
      <c r="N190" s="35">
        <f t="shared" si="65"/>
        <v>0</v>
      </c>
      <c r="O190" s="35">
        <f t="shared" ref="O190:T190" si="81">+O191+O192</f>
        <v>0</v>
      </c>
      <c r="P190" s="35">
        <f t="shared" si="81"/>
        <v>0</v>
      </c>
      <c r="Q190" s="35">
        <f t="shared" si="81"/>
        <v>0</v>
      </c>
      <c r="R190" s="35">
        <f t="shared" si="81"/>
        <v>0</v>
      </c>
      <c r="S190" s="35">
        <f>+S191+S192</f>
        <v>0</v>
      </c>
      <c r="T190" s="35">
        <f t="shared" si="81"/>
        <v>0</v>
      </c>
      <c r="U190" s="36" t="e">
        <f t="shared" si="63"/>
        <v>#DIV/0!</v>
      </c>
      <c r="V190" s="32"/>
      <c r="W190" s="37" t="s">
        <v>294</v>
      </c>
      <c r="X190" s="37" t="s">
        <v>295</v>
      </c>
      <c r="Y190" s="15" t="s">
        <v>33</v>
      </c>
      <c r="Z190" s="16"/>
      <c r="AA190" s="16"/>
    </row>
    <row r="191" spans="1:27" s="46" customFormat="1" ht="22.5" customHeight="1" thickTop="1" thickBot="1" x14ac:dyDescent="0.3">
      <c r="A191" s="63" t="s">
        <v>30</v>
      </c>
      <c r="B191" s="38" t="s">
        <v>48</v>
      </c>
      <c r="C191" s="38" t="s">
        <v>72</v>
      </c>
      <c r="D191" s="38" t="s">
        <v>34</v>
      </c>
      <c r="E191" s="39" t="s">
        <v>34</v>
      </c>
      <c r="F191" s="38"/>
      <c r="G191" s="38"/>
      <c r="H191" s="40"/>
      <c r="I191" s="40"/>
      <c r="J191" s="41" t="s">
        <v>296</v>
      </c>
      <c r="K191" s="42"/>
      <c r="L191" s="42"/>
      <c r="M191" s="42"/>
      <c r="N191" s="42">
        <f t="shared" si="65"/>
        <v>0</v>
      </c>
      <c r="O191" s="42"/>
      <c r="P191" s="42"/>
      <c r="Q191" s="42"/>
      <c r="R191" s="42"/>
      <c r="S191" s="42"/>
      <c r="T191" s="42"/>
      <c r="U191" s="43" t="e">
        <f t="shared" si="63"/>
        <v>#DIV/0!</v>
      </c>
      <c r="V191" s="63"/>
      <c r="W191" s="45" t="s">
        <v>297</v>
      </c>
      <c r="X191" s="45" t="s">
        <v>298</v>
      </c>
      <c r="Y191" s="15" t="s">
        <v>33</v>
      </c>
      <c r="Z191" s="16"/>
      <c r="AA191" s="16"/>
    </row>
    <row r="192" spans="1:27" s="46" customFormat="1" ht="22.5" customHeight="1" thickTop="1" thickBot="1" x14ac:dyDescent="0.3">
      <c r="A192" s="63" t="s">
        <v>30</v>
      </c>
      <c r="B192" s="38" t="s">
        <v>48</v>
      </c>
      <c r="C192" s="38" t="s">
        <v>72</v>
      </c>
      <c r="D192" s="38" t="s">
        <v>34</v>
      </c>
      <c r="E192" s="39" t="s">
        <v>48</v>
      </c>
      <c r="F192" s="38"/>
      <c r="G192" s="38"/>
      <c r="H192" s="40"/>
      <c r="I192" s="40"/>
      <c r="J192" s="41" t="s">
        <v>299</v>
      </c>
      <c r="K192" s="42"/>
      <c r="L192" s="42"/>
      <c r="M192" s="42"/>
      <c r="N192" s="42">
        <f t="shared" si="65"/>
        <v>0</v>
      </c>
      <c r="O192" s="42"/>
      <c r="P192" s="42"/>
      <c r="Q192" s="42"/>
      <c r="R192" s="42"/>
      <c r="S192" s="42"/>
      <c r="T192" s="42"/>
      <c r="U192" s="43" t="e">
        <f t="shared" si="63"/>
        <v>#DIV/0!</v>
      </c>
      <c r="V192" s="38"/>
      <c r="W192" s="45" t="s">
        <v>300</v>
      </c>
      <c r="X192" s="45"/>
      <c r="Y192" s="15" t="s">
        <v>33</v>
      </c>
      <c r="Z192" s="16"/>
      <c r="AA192" s="16"/>
    </row>
    <row r="193" spans="1:27" s="46" customFormat="1" ht="22.5" customHeight="1" thickTop="1" thickBot="1" x14ac:dyDescent="0.3">
      <c r="A193" s="31" t="s">
        <v>30</v>
      </c>
      <c r="B193" s="32" t="s">
        <v>48</v>
      </c>
      <c r="C193" s="32" t="s">
        <v>72</v>
      </c>
      <c r="D193" s="32" t="s">
        <v>48</v>
      </c>
      <c r="E193" s="32"/>
      <c r="F193" s="32"/>
      <c r="G193" s="32"/>
      <c r="H193" s="33"/>
      <c r="I193" s="33"/>
      <c r="J193" s="34" t="s">
        <v>301</v>
      </c>
      <c r="K193" s="35"/>
      <c r="L193" s="35"/>
      <c r="M193" s="35"/>
      <c r="N193" s="35">
        <f t="shared" si="65"/>
        <v>0</v>
      </c>
      <c r="O193" s="35"/>
      <c r="P193" s="35"/>
      <c r="Q193" s="35"/>
      <c r="R193" s="35"/>
      <c r="S193" s="35"/>
      <c r="T193" s="35"/>
      <c r="U193" s="36" t="e">
        <f t="shared" si="63"/>
        <v>#DIV/0!</v>
      </c>
      <c r="V193" s="32"/>
      <c r="W193" s="37" t="s">
        <v>302</v>
      </c>
      <c r="X193" s="37"/>
      <c r="Y193" s="15" t="s">
        <v>33</v>
      </c>
      <c r="Z193" s="16"/>
      <c r="AA193" s="16"/>
    </row>
    <row r="194" spans="1:27" s="46" customFormat="1" ht="22.5" customHeight="1" thickTop="1" thickBot="1" x14ac:dyDescent="0.3">
      <c r="A194" s="31" t="s">
        <v>30</v>
      </c>
      <c r="B194" s="32" t="s">
        <v>48</v>
      </c>
      <c r="C194" s="32" t="s">
        <v>72</v>
      </c>
      <c r="D194" s="32" t="s">
        <v>72</v>
      </c>
      <c r="E194" s="32"/>
      <c r="F194" s="32"/>
      <c r="G194" s="32"/>
      <c r="H194" s="33"/>
      <c r="I194" s="33"/>
      <c r="J194" s="34" t="s">
        <v>303</v>
      </c>
      <c r="K194" s="35"/>
      <c r="L194" s="35"/>
      <c r="M194" s="35"/>
      <c r="N194" s="35">
        <f t="shared" si="65"/>
        <v>0</v>
      </c>
      <c r="O194" s="35"/>
      <c r="P194" s="35"/>
      <c r="Q194" s="35"/>
      <c r="R194" s="35"/>
      <c r="S194" s="35"/>
      <c r="T194" s="35"/>
      <c r="U194" s="36" t="e">
        <f t="shared" si="63"/>
        <v>#DIV/0!</v>
      </c>
      <c r="V194" s="32"/>
      <c r="W194" s="37" t="s">
        <v>304</v>
      </c>
      <c r="X194" s="37" t="s">
        <v>305</v>
      </c>
      <c r="Y194" s="15" t="s">
        <v>33</v>
      </c>
      <c r="Z194" s="16"/>
      <c r="AA194" s="16"/>
    </row>
    <row r="195" spans="1:27" s="46" customFormat="1" ht="22.5" customHeight="1" thickTop="1" thickBot="1" x14ac:dyDescent="0.3">
      <c r="A195" s="24" t="s">
        <v>30</v>
      </c>
      <c r="B195" s="25" t="s">
        <v>48</v>
      </c>
      <c r="C195" s="25" t="s">
        <v>76</v>
      </c>
      <c r="D195" s="25"/>
      <c r="E195" s="25"/>
      <c r="F195" s="25"/>
      <c r="G195" s="25"/>
      <c r="H195" s="26"/>
      <c r="I195" s="26"/>
      <c r="J195" s="27" t="s">
        <v>306</v>
      </c>
      <c r="K195" s="28">
        <f>+K196+K207+K213</f>
        <v>0</v>
      </c>
      <c r="L195" s="28">
        <f>+L196+L207+L213</f>
        <v>0</v>
      </c>
      <c r="M195" s="28">
        <f>+M196+M207+M213</f>
        <v>0</v>
      </c>
      <c r="N195" s="28">
        <f t="shared" si="65"/>
        <v>0</v>
      </c>
      <c r="O195" s="28">
        <f t="shared" ref="O195:T195" si="82">+O196+O207+O213</f>
        <v>0</v>
      </c>
      <c r="P195" s="28">
        <f t="shared" si="82"/>
        <v>0</v>
      </c>
      <c r="Q195" s="28">
        <f t="shared" si="82"/>
        <v>0</v>
      </c>
      <c r="R195" s="28">
        <f t="shared" si="82"/>
        <v>0</v>
      </c>
      <c r="S195" s="28">
        <f>+S196+S207+S213</f>
        <v>0</v>
      </c>
      <c r="T195" s="28">
        <f t="shared" si="82"/>
        <v>0</v>
      </c>
      <c r="U195" s="29" t="e">
        <f t="shared" si="63"/>
        <v>#DIV/0!</v>
      </c>
      <c r="V195" s="25"/>
      <c r="W195" s="25" t="s">
        <v>307</v>
      </c>
      <c r="X195" s="25"/>
      <c r="Y195" s="15" t="s">
        <v>33</v>
      </c>
      <c r="Z195" s="16"/>
      <c r="AA195" s="16"/>
    </row>
    <row r="196" spans="1:27" s="46" customFormat="1" ht="22.5" customHeight="1" thickTop="1" thickBot="1" x14ac:dyDescent="0.3">
      <c r="A196" s="31" t="s">
        <v>30</v>
      </c>
      <c r="B196" s="32" t="s">
        <v>48</v>
      </c>
      <c r="C196" s="32" t="s">
        <v>76</v>
      </c>
      <c r="D196" s="32" t="s">
        <v>34</v>
      </c>
      <c r="E196" s="32"/>
      <c r="F196" s="32"/>
      <c r="G196" s="32"/>
      <c r="H196" s="33"/>
      <c r="I196" s="33"/>
      <c r="J196" s="34" t="s">
        <v>308</v>
      </c>
      <c r="K196" s="35">
        <f>+K197+K200+K206</f>
        <v>0</v>
      </c>
      <c r="L196" s="35">
        <f>+L197+L200+L206</f>
        <v>0</v>
      </c>
      <c r="M196" s="35">
        <f>+M197+M200+M206</f>
        <v>0</v>
      </c>
      <c r="N196" s="35">
        <f t="shared" si="65"/>
        <v>0</v>
      </c>
      <c r="O196" s="35">
        <f t="shared" ref="O196:T196" si="83">+O197+O200+O206</f>
        <v>0</v>
      </c>
      <c r="P196" s="35">
        <f t="shared" si="83"/>
        <v>0</v>
      </c>
      <c r="Q196" s="35">
        <f t="shared" si="83"/>
        <v>0</v>
      </c>
      <c r="R196" s="35">
        <f t="shared" si="83"/>
        <v>0</v>
      </c>
      <c r="S196" s="35">
        <f>+S197+S200+S206</f>
        <v>0</v>
      </c>
      <c r="T196" s="35">
        <f t="shared" si="83"/>
        <v>0</v>
      </c>
      <c r="U196" s="36" t="e">
        <f t="shared" si="63"/>
        <v>#DIV/0!</v>
      </c>
      <c r="V196" s="32"/>
      <c r="W196" s="37" t="s">
        <v>309</v>
      </c>
      <c r="X196" s="37" t="s">
        <v>310</v>
      </c>
      <c r="Y196" s="15" t="s">
        <v>33</v>
      </c>
      <c r="Z196" s="16"/>
      <c r="AA196" s="16"/>
    </row>
    <row r="197" spans="1:27" s="46" customFormat="1" ht="22.5" customHeight="1" thickTop="1" thickBot="1" x14ac:dyDescent="0.3">
      <c r="A197" s="63" t="s">
        <v>30</v>
      </c>
      <c r="B197" s="38" t="s">
        <v>48</v>
      </c>
      <c r="C197" s="38" t="s">
        <v>76</v>
      </c>
      <c r="D197" s="38" t="s">
        <v>34</v>
      </c>
      <c r="E197" s="39" t="s">
        <v>34</v>
      </c>
      <c r="F197" s="38"/>
      <c r="G197" s="38"/>
      <c r="H197" s="40"/>
      <c r="I197" s="40"/>
      <c r="J197" s="41" t="s">
        <v>311</v>
      </c>
      <c r="K197" s="42">
        <f>+K198+K199</f>
        <v>0</v>
      </c>
      <c r="L197" s="42">
        <f>+L198+L199</f>
        <v>0</v>
      </c>
      <c r="M197" s="42">
        <f>+M198+M199</f>
        <v>0</v>
      </c>
      <c r="N197" s="42">
        <f t="shared" si="65"/>
        <v>0</v>
      </c>
      <c r="O197" s="42">
        <f t="shared" ref="O197:T197" si="84">+O198+O199</f>
        <v>0</v>
      </c>
      <c r="P197" s="42">
        <f t="shared" si="84"/>
        <v>0</v>
      </c>
      <c r="Q197" s="42">
        <f t="shared" si="84"/>
        <v>0</v>
      </c>
      <c r="R197" s="42">
        <f t="shared" si="84"/>
        <v>0</v>
      </c>
      <c r="S197" s="42">
        <f>+S198+S199</f>
        <v>0</v>
      </c>
      <c r="T197" s="42">
        <f t="shared" si="84"/>
        <v>0</v>
      </c>
      <c r="U197" s="43" t="e">
        <f t="shared" si="63"/>
        <v>#DIV/0!</v>
      </c>
      <c r="V197" s="63"/>
      <c r="W197" s="45" t="s">
        <v>312</v>
      </c>
      <c r="X197" s="45" t="s">
        <v>298</v>
      </c>
      <c r="Y197" s="15" t="s">
        <v>33</v>
      </c>
      <c r="Z197" s="16"/>
      <c r="AA197" s="16"/>
    </row>
    <row r="198" spans="1:27" ht="22.5" customHeight="1" thickTop="1" thickBot="1" x14ac:dyDescent="0.3">
      <c r="A198" s="52" t="s">
        <v>30</v>
      </c>
      <c r="B198" s="40" t="s">
        <v>48</v>
      </c>
      <c r="C198" s="40" t="s">
        <v>76</v>
      </c>
      <c r="D198" s="40" t="s">
        <v>34</v>
      </c>
      <c r="E198" s="47" t="s">
        <v>34</v>
      </c>
      <c r="F198" s="38" t="s">
        <v>34</v>
      </c>
      <c r="G198" s="40"/>
      <c r="H198" s="40"/>
      <c r="I198" s="40"/>
      <c r="J198" s="48" t="s">
        <v>313</v>
      </c>
      <c r="K198" s="49"/>
      <c r="L198" s="49"/>
      <c r="M198" s="49"/>
      <c r="N198" s="49">
        <f t="shared" si="65"/>
        <v>0</v>
      </c>
      <c r="O198" s="49"/>
      <c r="P198" s="49"/>
      <c r="Q198" s="49"/>
      <c r="R198" s="49"/>
      <c r="S198" s="49"/>
      <c r="T198" s="49"/>
      <c r="U198" s="51" t="e">
        <f t="shared" si="63"/>
        <v>#DIV/0!</v>
      </c>
      <c r="V198" s="40"/>
      <c r="W198" s="53" t="s">
        <v>314</v>
      </c>
      <c r="X198" s="53"/>
      <c r="Y198" s="15" t="s">
        <v>33</v>
      </c>
      <c r="Z198" s="16"/>
      <c r="AA198" s="16"/>
    </row>
    <row r="199" spans="1:27" ht="22.5" customHeight="1" thickTop="1" thickBot="1" x14ac:dyDescent="0.3">
      <c r="A199" s="52" t="s">
        <v>30</v>
      </c>
      <c r="B199" s="40" t="s">
        <v>48</v>
      </c>
      <c r="C199" s="40" t="s">
        <v>76</v>
      </c>
      <c r="D199" s="40" t="s">
        <v>34</v>
      </c>
      <c r="E199" s="47" t="s">
        <v>34</v>
      </c>
      <c r="F199" s="38" t="s">
        <v>48</v>
      </c>
      <c r="G199" s="40"/>
      <c r="H199" s="40"/>
      <c r="I199" s="40"/>
      <c r="J199" s="48" t="s">
        <v>315</v>
      </c>
      <c r="K199" s="49"/>
      <c r="L199" s="49"/>
      <c r="M199" s="49"/>
      <c r="N199" s="49">
        <f t="shared" si="65"/>
        <v>0</v>
      </c>
      <c r="O199" s="49"/>
      <c r="P199" s="49"/>
      <c r="Q199" s="49"/>
      <c r="R199" s="49"/>
      <c r="S199" s="49"/>
      <c r="T199" s="49"/>
      <c r="U199" s="51" t="e">
        <f t="shared" si="63"/>
        <v>#DIV/0!</v>
      </c>
      <c r="V199" s="52"/>
      <c r="W199" s="53" t="s">
        <v>316</v>
      </c>
      <c r="X199" s="53"/>
      <c r="Y199" s="15" t="s">
        <v>33</v>
      </c>
      <c r="Z199" s="16"/>
      <c r="AA199" s="16"/>
    </row>
    <row r="200" spans="1:27" s="46" customFormat="1" ht="22.5" customHeight="1" thickTop="1" thickBot="1" x14ac:dyDescent="0.3">
      <c r="A200" s="63" t="s">
        <v>30</v>
      </c>
      <c r="B200" s="38" t="s">
        <v>48</v>
      </c>
      <c r="C200" s="38" t="s">
        <v>76</v>
      </c>
      <c r="D200" s="38" t="s">
        <v>34</v>
      </c>
      <c r="E200" s="39" t="s">
        <v>48</v>
      </c>
      <c r="F200" s="38"/>
      <c r="G200" s="38"/>
      <c r="H200" s="40"/>
      <c r="I200" s="40"/>
      <c r="J200" s="41" t="s">
        <v>317</v>
      </c>
      <c r="K200" s="42">
        <f>+K201+K202+K203+K204+K205</f>
        <v>0</v>
      </c>
      <c r="L200" s="42">
        <f>+L201+L202+L203+L204+L205</f>
        <v>0</v>
      </c>
      <c r="M200" s="42">
        <f>+M201+M202+M203+M204+M205</f>
        <v>0</v>
      </c>
      <c r="N200" s="42">
        <f t="shared" si="65"/>
        <v>0</v>
      </c>
      <c r="O200" s="42">
        <f t="shared" ref="O200:T200" si="85">+O201+O202+O203+O204+O205</f>
        <v>0</v>
      </c>
      <c r="P200" s="42">
        <f t="shared" si="85"/>
        <v>0</v>
      </c>
      <c r="Q200" s="42">
        <f t="shared" si="85"/>
        <v>0</v>
      </c>
      <c r="R200" s="42">
        <f t="shared" si="85"/>
        <v>0</v>
      </c>
      <c r="S200" s="42">
        <f>+S201+S202+S203+S204+S205</f>
        <v>0</v>
      </c>
      <c r="T200" s="42">
        <f t="shared" si="85"/>
        <v>0</v>
      </c>
      <c r="U200" s="43" t="e">
        <f t="shared" si="63"/>
        <v>#DIV/0!</v>
      </c>
      <c r="V200" s="63"/>
      <c r="W200" s="45" t="s">
        <v>318</v>
      </c>
      <c r="X200" s="45"/>
      <c r="Y200" s="15" t="s">
        <v>33</v>
      </c>
      <c r="Z200" s="16"/>
      <c r="AA200" s="16"/>
    </row>
    <row r="201" spans="1:27" ht="22.5" customHeight="1" thickTop="1" thickBot="1" x14ac:dyDescent="0.3">
      <c r="A201" s="52" t="s">
        <v>30</v>
      </c>
      <c r="B201" s="40" t="s">
        <v>48</v>
      </c>
      <c r="C201" s="40" t="s">
        <v>76</v>
      </c>
      <c r="D201" s="40" t="s">
        <v>34</v>
      </c>
      <c r="E201" s="47" t="s">
        <v>48</v>
      </c>
      <c r="F201" s="38" t="s">
        <v>34</v>
      </c>
      <c r="G201" s="40"/>
      <c r="H201" s="40"/>
      <c r="I201" s="40"/>
      <c r="J201" s="48" t="s">
        <v>319</v>
      </c>
      <c r="K201" s="49"/>
      <c r="L201" s="49"/>
      <c r="M201" s="49"/>
      <c r="N201" s="49">
        <f t="shared" si="65"/>
        <v>0</v>
      </c>
      <c r="O201" s="49"/>
      <c r="P201" s="49"/>
      <c r="Q201" s="49"/>
      <c r="R201" s="49"/>
      <c r="S201" s="49"/>
      <c r="T201" s="49"/>
      <c r="U201" s="51" t="e">
        <f t="shared" ref="U201:U264" si="86">T201/S201</f>
        <v>#DIV/0!</v>
      </c>
      <c r="V201" s="52"/>
      <c r="W201" s="53" t="s">
        <v>320</v>
      </c>
      <c r="X201" s="53"/>
      <c r="Y201" s="15" t="s">
        <v>33</v>
      </c>
      <c r="Z201" s="16"/>
      <c r="AA201" s="16"/>
    </row>
    <row r="202" spans="1:27" ht="22.5" customHeight="1" thickTop="1" thickBot="1" x14ac:dyDescent="0.3">
      <c r="A202" s="52" t="s">
        <v>30</v>
      </c>
      <c r="B202" s="40" t="s">
        <v>48</v>
      </c>
      <c r="C202" s="40" t="s">
        <v>76</v>
      </c>
      <c r="D202" s="40" t="s">
        <v>34</v>
      </c>
      <c r="E202" s="47" t="s">
        <v>48</v>
      </c>
      <c r="F202" s="38" t="s">
        <v>48</v>
      </c>
      <c r="G202" s="40"/>
      <c r="H202" s="40"/>
      <c r="I202" s="40"/>
      <c r="J202" s="48" t="s">
        <v>321</v>
      </c>
      <c r="K202" s="49"/>
      <c r="L202" s="49"/>
      <c r="M202" s="49"/>
      <c r="N202" s="49">
        <f t="shared" si="65"/>
        <v>0</v>
      </c>
      <c r="O202" s="49"/>
      <c r="P202" s="49"/>
      <c r="Q202" s="49"/>
      <c r="R202" s="49"/>
      <c r="S202" s="49"/>
      <c r="T202" s="49"/>
      <c r="U202" s="51" t="e">
        <f t="shared" si="86"/>
        <v>#DIV/0!</v>
      </c>
      <c r="V202" s="52"/>
      <c r="W202" s="53" t="s">
        <v>322</v>
      </c>
      <c r="X202" s="53"/>
      <c r="Y202" s="15" t="s">
        <v>33</v>
      </c>
      <c r="Z202" s="16"/>
      <c r="AA202" s="16"/>
    </row>
    <row r="203" spans="1:27" ht="22.5" customHeight="1" thickTop="1" thickBot="1" x14ac:dyDescent="0.3">
      <c r="A203" s="52" t="s">
        <v>30</v>
      </c>
      <c r="B203" s="40" t="s">
        <v>48</v>
      </c>
      <c r="C203" s="40" t="s">
        <v>76</v>
      </c>
      <c r="D203" s="40" t="s">
        <v>34</v>
      </c>
      <c r="E203" s="47" t="s">
        <v>48</v>
      </c>
      <c r="F203" s="38" t="s">
        <v>72</v>
      </c>
      <c r="G203" s="40"/>
      <c r="H203" s="40"/>
      <c r="I203" s="40"/>
      <c r="J203" s="48" t="s">
        <v>323</v>
      </c>
      <c r="K203" s="49"/>
      <c r="L203" s="49"/>
      <c r="M203" s="49"/>
      <c r="N203" s="49">
        <f t="shared" ref="N203:N243" si="87">K203+L203-M203</f>
        <v>0</v>
      </c>
      <c r="O203" s="49"/>
      <c r="P203" s="49"/>
      <c r="Q203" s="49"/>
      <c r="R203" s="49"/>
      <c r="S203" s="49"/>
      <c r="T203" s="49"/>
      <c r="U203" s="51" t="e">
        <f t="shared" si="86"/>
        <v>#DIV/0!</v>
      </c>
      <c r="V203" s="52"/>
      <c r="W203" s="53" t="s">
        <v>324</v>
      </c>
      <c r="X203" s="53"/>
      <c r="Y203" s="15" t="s">
        <v>33</v>
      </c>
      <c r="Z203" s="16"/>
      <c r="AA203" s="16"/>
    </row>
    <row r="204" spans="1:27" ht="22.5" customHeight="1" thickTop="1" thickBot="1" x14ac:dyDescent="0.3">
      <c r="A204" s="52" t="s">
        <v>30</v>
      </c>
      <c r="B204" s="40" t="s">
        <v>48</v>
      </c>
      <c r="C204" s="40" t="s">
        <v>76</v>
      </c>
      <c r="D204" s="40" t="s">
        <v>34</v>
      </c>
      <c r="E204" s="47" t="s">
        <v>48</v>
      </c>
      <c r="F204" s="38" t="s">
        <v>76</v>
      </c>
      <c r="G204" s="40"/>
      <c r="H204" s="40"/>
      <c r="I204" s="40"/>
      <c r="J204" s="48" t="s">
        <v>325</v>
      </c>
      <c r="K204" s="49"/>
      <c r="L204" s="49"/>
      <c r="M204" s="49"/>
      <c r="N204" s="49">
        <f t="shared" si="87"/>
        <v>0</v>
      </c>
      <c r="O204" s="49"/>
      <c r="P204" s="49"/>
      <c r="Q204" s="49"/>
      <c r="R204" s="49"/>
      <c r="S204" s="49"/>
      <c r="T204" s="49"/>
      <c r="U204" s="51" t="e">
        <f t="shared" si="86"/>
        <v>#DIV/0!</v>
      </c>
      <c r="V204" s="52"/>
      <c r="W204" s="53" t="s">
        <v>326</v>
      </c>
      <c r="X204" s="53"/>
      <c r="Y204" s="15" t="s">
        <v>33</v>
      </c>
      <c r="Z204" s="16"/>
      <c r="AA204" s="16"/>
    </row>
    <row r="205" spans="1:27" ht="22.5" customHeight="1" thickTop="1" thickBot="1" x14ac:dyDescent="0.3">
      <c r="A205" s="52" t="s">
        <v>30</v>
      </c>
      <c r="B205" s="40" t="s">
        <v>48</v>
      </c>
      <c r="C205" s="40" t="s">
        <v>76</v>
      </c>
      <c r="D205" s="40" t="s">
        <v>34</v>
      </c>
      <c r="E205" s="47" t="s">
        <v>48</v>
      </c>
      <c r="F205" s="38" t="s">
        <v>101</v>
      </c>
      <c r="G205" s="40"/>
      <c r="H205" s="40"/>
      <c r="I205" s="40"/>
      <c r="J205" s="48" t="s">
        <v>327</v>
      </c>
      <c r="K205" s="49"/>
      <c r="L205" s="49"/>
      <c r="M205" s="49"/>
      <c r="N205" s="49">
        <f t="shared" si="87"/>
        <v>0</v>
      </c>
      <c r="O205" s="49"/>
      <c r="P205" s="49"/>
      <c r="Q205" s="49"/>
      <c r="R205" s="49"/>
      <c r="S205" s="49"/>
      <c r="T205" s="49"/>
      <c r="U205" s="51" t="e">
        <f t="shared" si="86"/>
        <v>#DIV/0!</v>
      </c>
      <c r="V205" s="52"/>
      <c r="W205" s="53" t="s">
        <v>328</v>
      </c>
      <c r="X205" s="53" t="s">
        <v>329</v>
      </c>
      <c r="Y205" s="15" t="s">
        <v>33</v>
      </c>
      <c r="Z205" s="16"/>
      <c r="AA205" s="16"/>
    </row>
    <row r="206" spans="1:27" s="46" customFormat="1" ht="22.5" customHeight="1" thickTop="1" thickBot="1" x14ac:dyDescent="0.3">
      <c r="A206" s="63" t="s">
        <v>30</v>
      </c>
      <c r="B206" s="38" t="s">
        <v>48</v>
      </c>
      <c r="C206" s="38" t="s">
        <v>76</v>
      </c>
      <c r="D206" s="38" t="s">
        <v>34</v>
      </c>
      <c r="E206" s="39" t="s">
        <v>72</v>
      </c>
      <c r="F206" s="38"/>
      <c r="G206" s="38"/>
      <c r="H206" s="40"/>
      <c r="I206" s="40"/>
      <c r="J206" s="41" t="s">
        <v>330</v>
      </c>
      <c r="K206" s="42"/>
      <c r="L206" s="42"/>
      <c r="M206" s="42"/>
      <c r="N206" s="42">
        <f t="shared" si="87"/>
        <v>0</v>
      </c>
      <c r="O206" s="42"/>
      <c r="P206" s="42"/>
      <c r="Q206" s="42"/>
      <c r="R206" s="42"/>
      <c r="S206" s="42"/>
      <c r="T206" s="42"/>
      <c r="U206" s="43" t="e">
        <f t="shared" si="86"/>
        <v>#DIV/0!</v>
      </c>
      <c r="V206" s="63"/>
      <c r="W206" s="45" t="s">
        <v>331</v>
      </c>
      <c r="X206" s="45"/>
      <c r="Y206" s="15" t="s">
        <v>33</v>
      </c>
      <c r="Z206" s="16"/>
      <c r="AA206" s="16"/>
    </row>
    <row r="207" spans="1:27" s="46" customFormat="1" ht="22.5" customHeight="1" thickTop="1" thickBot="1" x14ac:dyDescent="0.3">
      <c r="A207" s="31" t="s">
        <v>30</v>
      </c>
      <c r="B207" s="32" t="s">
        <v>48</v>
      </c>
      <c r="C207" s="32" t="s">
        <v>76</v>
      </c>
      <c r="D207" s="32" t="s">
        <v>48</v>
      </c>
      <c r="E207" s="32"/>
      <c r="F207" s="32"/>
      <c r="G207" s="32"/>
      <c r="H207" s="33"/>
      <c r="I207" s="33"/>
      <c r="J207" s="34" t="s">
        <v>332</v>
      </c>
      <c r="K207" s="35">
        <f>+K208+K211+K212</f>
        <v>0</v>
      </c>
      <c r="L207" s="35">
        <f>+L208+L211+L212</f>
        <v>0</v>
      </c>
      <c r="M207" s="35">
        <f>+M208+M211+M212</f>
        <v>0</v>
      </c>
      <c r="N207" s="35">
        <f t="shared" si="87"/>
        <v>0</v>
      </c>
      <c r="O207" s="35">
        <f t="shared" ref="O207:T207" si="88">+O208+O211+O212</f>
        <v>0</v>
      </c>
      <c r="P207" s="35">
        <f t="shared" si="88"/>
        <v>0</v>
      </c>
      <c r="Q207" s="35">
        <f t="shared" si="88"/>
        <v>0</v>
      </c>
      <c r="R207" s="35">
        <f t="shared" si="88"/>
        <v>0</v>
      </c>
      <c r="S207" s="35">
        <f>+S208+S211+S212</f>
        <v>0</v>
      </c>
      <c r="T207" s="35">
        <f t="shared" si="88"/>
        <v>0</v>
      </c>
      <c r="U207" s="36" t="e">
        <f t="shared" si="86"/>
        <v>#DIV/0!</v>
      </c>
      <c r="V207" s="32"/>
      <c r="W207" s="37" t="s">
        <v>333</v>
      </c>
      <c r="X207" s="37" t="s">
        <v>334</v>
      </c>
      <c r="Y207" s="15" t="s">
        <v>33</v>
      </c>
      <c r="Z207" s="16"/>
      <c r="AA207" s="16"/>
    </row>
    <row r="208" spans="1:27" s="46" customFormat="1" ht="22.5" customHeight="1" thickTop="1" thickBot="1" x14ac:dyDescent="0.3">
      <c r="A208" s="63" t="s">
        <v>30</v>
      </c>
      <c r="B208" s="38" t="s">
        <v>48</v>
      </c>
      <c r="C208" s="38" t="s">
        <v>76</v>
      </c>
      <c r="D208" s="38" t="s">
        <v>48</v>
      </c>
      <c r="E208" s="39" t="s">
        <v>34</v>
      </c>
      <c r="F208" s="39"/>
      <c r="G208" s="38"/>
      <c r="H208" s="40"/>
      <c r="I208" s="40"/>
      <c r="J208" s="41" t="s">
        <v>335</v>
      </c>
      <c r="K208" s="79">
        <f>+K209+K210</f>
        <v>0</v>
      </c>
      <c r="L208" s="79">
        <f>+L209+L210</f>
        <v>0</v>
      </c>
      <c r="M208" s="79">
        <f>+M209+M210</f>
        <v>0</v>
      </c>
      <c r="N208" s="79">
        <f t="shared" si="87"/>
        <v>0</v>
      </c>
      <c r="O208" s="79">
        <f t="shared" ref="O208:T208" si="89">+O209+O210</f>
        <v>0</v>
      </c>
      <c r="P208" s="79">
        <f t="shared" si="89"/>
        <v>0</v>
      </c>
      <c r="Q208" s="79">
        <f t="shared" si="89"/>
        <v>0</v>
      </c>
      <c r="R208" s="79">
        <f t="shared" si="89"/>
        <v>0</v>
      </c>
      <c r="S208" s="79">
        <f>+S209+S210</f>
        <v>0</v>
      </c>
      <c r="T208" s="79">
        <f t="shared" si="89"/>
        <v>0</v>
      </c>
      <c r="U208" s="43" t="e">
        <f t="shared" si="86"/>
        <v>#DIV/0!</v>
      </c>
      <c r="V208" s="38"/>
      <c r="W208" s="45" t="s">
        <v>336</v>
      </c>
      <c r="X208" s="45"/>
      <c r="Y208" s="15" t="s">
        <v>33</v>
      </c>
      <c r="Z208" s="16"/>
      <c r="AA208" s="16"/>
    </row>
    <row r="209" spans="1:27" ht="22.5" customHeight="1" thickTop="1" thickBot="1" x14ac:dyDescent="0.3">
      <c r="A209" s="52" t="s">
        <v>30</v>
      </c>
      <c r="B209" s="40" t="s">
        <v>48</v>
      </c>
      <c r="C209" s="40" t="s">
        <v>76</v>
      </c>
      <c r="D209" s="40" t="s">
        <v>48</v>
      </c>
      <c r="E209" s="47" t="s">
        <v>34</v>
      </c>
      <c r="F209" s="39" t="s">
        <v>34</v>
      </c>
      <c r="G209" s="40"/>
      <c r="H209" s="40"/>
      <c r="I209" s="40"/>
      <c r="J209" s="48" t="s">
        <v>337</v>
      </c>
      <c r="K209" s="80"/>
      <c r="L209" s="80"/>
      <c r="M209" s="80"/>
      <c r="N209" s="80">
        <f t="shared" si="87"/>
        <v>0</v>
      </c>
      <c r="O209" s="80"/>
      <c r="P209" s="80"/>
      <c r="Q209" s="80"/>
      <c r="R209" s="80"/>
      <c r="S209" s="80"/>
      <c r="T209" s="80"/>
      <c r="U209" s="51" t="e">
        <f t="shared" si="86"/>
        <v>#DIV/0!</v>
      </c>
      <c r="V209" s="40"/>
      <c r="W209" s="53" t="s">
        <v>338</v>
      </c>
      <c r="X209" s="53"/>
      <c r="Y209" s="15" t="s">
        <v>33</v>
      </c>
      <c r="Z209" s="16"/>
      <c r="AA209" s="16"/>
    </row>
    <row r="210" spans="1:27" ht="22.5" customHeight="1" thickTop="1" thickBot="1" x14ac:dyDescent="0.3">
      <c r="A210" s="52" t="s">
        <v>30</v>
      </c>
      <c r="B210" s="40" t="s">
        <v>48</v>
      </c>
      <c r="C210" s="40" t="s">
        <v>76</v>
      </c>
      <c r="D210" s="40" t="s">
        <v>48</v>
      </c>
      <c r="E210" s="47" t="s">
        <v>34</v>
      </c>
      <c r="F210" s="39" t="s">
        <v>48</v>
      </c>
      <c r="G210" s="40"/>
      <c r="H210" s="40"/>
      <c r="I210" s="40"/>
      <c r="J210" s="48" t="s">
        <v>339</v>
      </c>
      <c r="K210" s="80"/>
      <c r="L210" s="80"/>
      <c r="M210" s="80"/>
      <c r="N210" s="80">
        <f t="shared" si="87"/>
        <v>0</v>
      </c>
      <c r="O210" s="80"/>
      <c r="P210" s="80"/>
      <c r="Q210" s="80"/>
      <c r="R210" s="80"/>
      <c r="S210" s="80"/>
      <c r="T210" s="80"/>
      <c r="U210" s="51" t="e">
        <f t="shared" si="86"/>
        <v>#DIV/0!</v>
      </c>
      <c r="V210" s="40"/>
      <c r="W210" s="53" t="s">
        <v>340</v>
      </c>
      <c r="X210" s="53"/>
      <c r="Y210" s="15" t="s">
        <v>33</v>
      </c>
      <c r="Z210" s="16"/>
      <c r="AA210" s="16"/>
    </row>
    <row r="211" spans="1:27" s="46" customFormat="1" ht="22.5" customHeight="1" thickTop="1" thickBot="1" x14ac:dyDescent="0.3">
      <c r="A211" s="63" t="s">
        <v>30</v>
      </c>
      <c r="B211" s="38" t="s">
        <v>48</v>
      </c>
      <c r="C211" s="38" t="s">
        <v>76</v>
      </c>
      <c r="D211" s="38" t="s">
        <v>48</v>
      </c>
      <c r="E211" s="39" t="s">
        <v>48</v>
      </c>
      <c r="F211" s="38"/>
      <c r="G211" s="38"/>
      <c r="H211" s="40"/>
      <c r="I211" s="40"/>
      <c r="J211" s="41" t="s">
        <v>341</v>
      </c>
      <c r="K211" s="79"/>
      <c r="L211" s="79"/>
      <c r="M211" s="79"/>
      <c r="N211" s="79">
        <f t="shared" si="87"/>
        <v>0</v>
      </c>
      <c r="O211" s="79"/>
      <c r="P211" s="79"/>
      <c r="Q211" s="79"/>
      <c r="R211" s="79"/>
      <c r="S211" s="79"/>
      <c r="T211" s="79"/>
      <c r="U211" s="43" t="e">
        <f t="shared" si="86"/>
        <v>#DIV/0!</v>
      </c>
      <c r="V211" s="38"/>
      <c r="W211" s="45" t="s">
        <v>342</v>
      </c>
      <c r="X211" s="45"/>
      <c r="Y211" s="15" t="s">
        <v>33</v>
      </c>
      <c r="Z211" s="16"/>
      <c r="AA211" s="16"/>
    </row>
    <row r="212" spans="1:27" s="46" customFormat="1" ht="22.5" customHeight="1" thickTop="1" thickBot="1" x14ac:dyDescent="0.3">
      <c r="A212" s="63" t="s">
        <v>30</v>
      </c>
      <c r="B212" s="38" t="s">
        <v>48</v>
      </c>
      <c r="C212" s="38" t="s">
        <v>76</v>
      </c>
      <c r="D212" s="38" t="s">
        <v>48</v>
      </c>
      <c r="E212" s="39" t="s">
        <v>72</v>
      </c>
      <c r="F212" s="38"/>
      <c r="G212" s="38"/>
      <c r="H212" s="40"/>
      <c r="I212" s="40"/>
      <c r="J212" s="41" t="s">
        <v>343</v>
      </c>
      <c r="K212" s="79"/>
      <c r="L212" s="79"/>
      <c r="M212" s="79"/>
      <c r="N212" s="79">
        <f t="shared" si="87"/>
        <v>0</v>
      </c>
      <c r="O212" s="79"/>
      <c r="P212" s="79"/>
      <c r="Q212" s="79"/>
      <c r="R212" s="79"/>
      <c r="S212" s="79"/>
      <c r="T212" s="79"/>
      <c r="U212" s="43" t="e">
        <f t="shared" si="86"/>
        <v>#DIV/0!</v>
      </c>
      <c r="V212" s="38"/>
      <c r="W212" s="45" t="s">
        <v>344</v>
      </c>
      <c r="X212" s="45"/>
      <c r="Y212" s="15" t="s">
        <v>33</v>
      </c>
      <c r="Z212" s="16"/>
      <c r="AA212" s="16"/>
    </row>
    <row r="213" spans="1:27" s="46" customFormat="1" ht="22.5" customHeight="1" thickTop="1" thickBot="1" x14ac:dyDescent="0.3">
      <c r="A213" s="31" t="s">
        <v>30</v>
      </c>
      <c r="B213" s="32" t="s">
        <v>48</v>
      </c>
      <c r="C213" s="32" t="s">
        <v>76</v>
      </c>
      <c r="D213" s="32" t="s">
        <v>72</v>
      </c>
      <c r="E213" s="32"/>
      <c r="F213" s="32"/>
      <c r="G213" s="32"/>
      <c r="H213" s="33"/>
      <c r="I213" s="33"/>
      <c r="J213" s="34" t="s">
        <v>303</v>
      </c>
      <c r="K213" s="81"/>
      <c r="L213" s="81"/>
      <c r="M213" s="81"/>
      <c r="N213" s="81">
        <f t="shared" si="87"/>
        <v>0</v>
      </c>
      <c r="O213" s="81"/>
      <c r="P213" s="81"/>
      <c r="Q213" s="81"/>
      <c r="R213" s="81"/>
      <c r="S213" s="81"/>
      <c r="T213" s="81"/>
      <c r="U213" s="36" t="e">
        <f t="shared" si="86"/>
        <v>#DIV/0!</v>
      </c>
      <c r="V213" s="32"/>
      <c r="W213" s="37" t="s">
        <v>345</v>
      </c>
      <c r="X213" s="37" t="s">
        <v>305</v>
      </c>
      <c r="Y213" s="15" t="s">
        <v>33</v>
      </c>
      <c r="Z213" s="16"/>
      <c r="AA213" s="16"/>
    </row>
    <row r="214" spans="1:27" s="46" customFormat="1" ht="22.5" customHeight="1" thickTop="1" thickBot="1" x14ac:dyDescent="0.3">
      <c r="A214" s="24" t="s">
        <v>30</v>
      </c>
      <c r="B214" s="25" t="s">
        <v>48</v>
      </c>
      <c r="C214" s="25" t="s">
        <v>101</v>
      </c>
      <c r="D214" s="25"/>
      <c r="E214" s="25"/>
      <c r="F214" s="25"/>
      <c r="G214" s="25"/>
      <c r="H214" s="26"/>
      <c r="I214" s="26"/>
      <c r="J214" s="82" t="s">
        <v>346</v>
      </c>
      <c r="K214" s="83">
        <f>+K215+K219+K221+K222+K223+K226+K227+K228+K229+K230+K231+K232+K236+K241</f>
        <v>257264108</v>
      </c>
      <c r="L214" s="83">
        <f>+L215+L219+L221+L222+L223+L226+L227+L228+L229+L230+L231+L232+L236+L241</f>
        <v>526166406</v>
      </c>
      <c r="M214" s="83">
        <f>+M215+M219+M221+M222+M223+M226+M227+M228+M229+M230+M231+M232+M236+M241</f>
        <v>0</v>
      </c>
      <c r="N214" s="83">
        <f t="shared" si="87"/>
        <v>783430514</v>
      </c>
      <c r="O214" s="83">
        <f t="shared" ref="O214:T214" si="90">+O215+O219+O221+O222+O223+O226+O227+O228+O229+O230+O231+O232+O236+O241</f>
        <v>0</v>
      </c>
      <c r="P214" s="83">
        <f t="shared" si="90"/>
        <v>783430514</v>
      </c>
      <c r="Q214" s="83">
        <f t="shared" si="90"/>
        <v>0</v>
      </c>
      <c r="R214" s="83">
        <f t="shared" si="90"/>
        <v>0</v>
      </c>
      <c r="S214" s="83">
        <f>+S215+S219+S221+S222+S223+S226+S227+S228+S229+S230+S231+S232+S236+S241</f>
        <v>783430514</v>
      </c>
      <c r="T214" s="83">
        <f t="shared" si="90"/>
        <v>686176666</v>
      </c>
      <c r="U214" s="29">
        <f t="shared" si="86"/>
        <v>0.87586155215802586</v>
      </c>
      <c r="V214" s="25"/>
      <c r="W214" s="25" t="s">
        <v>347</v>
      </c>
      <c r="X214" s="25"/>
      <c r="Y214" s="15" t="s">
        <v>33</v>
      </c>
      <c r="Z214" s="16"/>
      <c r="AA214" s="16"/>
    </row>
    <row r="215" spans="1:27" s="46" customFormat="1" ht="22.5" customHeight="1" thickTop="1" thickBot="1" x14ac:dyDescent="0.3">
      <c r="A215" s="31" t="s">
        <v>30</v>
      </c>
      <c r="B215" s="32" t="s">
        <v>48</v>
      </c>
      <c r="C215" s="32" t="s">
        <v>101</v>
      </c>
      <c r="D215" s="32" t="s">
        <v>34</v>
      </c>
      <c r="E215" s="32"/>
      <c r="F215" s="32"/>
      <c r="G215" s="32"/>
      <c r="H215" s="33"/>
      <c r="I215" s="33"/>
      <c r="J215" s="34" t="s">
        <v>348</v>
      </c>
      <c r="K215" s="81">
        <f>+K216+K217+K218</f>
        <v>0</v>
      </c>
      <c r="L215" s="81">
        <f>+L216+L217+L218</f>
        <v>526166406</v>
      </c>
      <c r="M215" s="81">
        <f>+M216+M217+M218</f>
        <v>0</v>
      </c>
      <c r="N215" s="81">
        <f t="shared" si="87"/>
        <v>526166406</v>
      </c>
      <c r="O215" s="81">
        <f t="shared" ref="O215:T215" si="91">+O216+O217+O218</f>
        <v>0</v>
      </c>
      <c r="P215" s="81">
        <f t="shared" si="91"/>
        <v>526166406</v>
      </c>
      <c r="Q215" s="81">
        <f t="shared" si="91"/>
        <v>0</v>
      </c>
      <c r="R215" s="81">
        <f t="shared" si="91"/>
        <v>0</v>
      </c>
      <c r="S215" s="81">
        <f>+S216+S217+S218</f>
        <v>526166406</v>
      </c>
      <c r="T215" s="81">
        <f t="shared" si="91"/>
        <v>428912558</v>
      </c>
      <c r="U215" s="36">
        <f t="shared" si="86"/>
        <v>0.81516522740526309</v>
      </c>
      <c r="V215" s="32"/>
      <c r="W215" s="37"/>
      <c r="X215" s="37"/>
      <c r="Y215" s="15"/>
      <c r="Z215" s="16"/>
      <c r="AA215" s="16"/>
    </row>
    <row r="216" spans="1:27" s="86" customFormat="1" ht="22.5" customHeight="1" thickTop="1" thickBot="1" x14ac:dyDescent="0.3">
      <c r="A216" s="52" t="s">
        <v>30</v>
      </c>
      <c r="B216" s="47" t="s">
        <v>48</v>
      </c>
      <c r="C216" s="47" t="s">
        <v>101</v>
      </c>
      <c r="D216" s="47" t="s">
        <v>34</v>
      </c>
      <c r="E216" s="39" t="s">
        <v>34</v>
      </c>
      <c r="F216" s="47"/>
      <c r="G216" s="47"/>
      <c r="H216" s="47"/>
      <c r="I216" s="47"/>
      <c r="J216" s="48" t="s">
        <v>349</v>
      </c>
      <c r="K216" s="84"/>
      <c r="L216" s="84"/>
      <c r="M216" s="84"/>
      <c r="N216" s="84">
        <f t="shared" si="87"/>
        <v>0</v>
      </c>
      <c r="O216" s="84"/>
      <c r="P216" s="84"/>
      <c r="Q216" s="84"/>
      <c r="R216" s="84"/>
      <c r="S216" s="84"/>
      <c r="T216" s="84"/>
      <c r="U216" s="61" t="e">
        <f t="shared" si="86"/>
        <v>#DIV/0!</v>
      </c>
      <c r="V216" s="47"/>
      <c r="W216" s="85"/>
      <c r="X216" s="85"/>
      <c r="Y216" s="54"/>
      <c r="Z216" s="16"/>
      <c r="AA216" s="16"/>
    </row>
    <row r="217" spans="1:27" s="86" customFormat="1" ht="22.5" customHeight="1" thickTop="1" thickBot="1" x14ac:dyDescent="0.3">
      <c r="A217" s="52" t="s">
        <v>30</v>
      </c>
      <c r="B217" s="47" t="s">
        <v>48</v>
      </c>
      <c r="C217" s="47" t="s">
        <v>101</v>
      </c>
      <c r="D217" s="47" t="s">
        <v>34</v>
      </c>
      <c r="E217" s="39" t="s">
        <v>48</v>
      </c>
      <c r="F217" s="47"/>
      <c r="G217" s="47"/>
      <c r="H217" s="47"/>
      <c r="I217" s="47"/>
      <c r="J217" s="48" t="s">
        <v>350</v>
      </c>
      <c r="K217" s="84"/>
      <c r="L217" s="84"/>
      <c r="M217" s="84"/>
      <c r="N217" s="84">
        <f t="shared" si="87"/>
        <v>0</v>
      </c>
      <c r="O217" s="84"/>
      <c r="P217" s="84"/>
      <c r="Q217" s="84"/>
      <c r="R217" s="84"/>
      <c r="S217" s="84"/>
      <c r="T217" s="84"/>
      <c r="U217" s="61" t="e">
        <f t="shared" si="86"/>
        <v>#DIV/0!</v>
      </c>
      <c r="V217" s="47"/>
      <c r="W217" s="85"/>
      <c r="X217" s="85"/>
      <c r="Y217" s="54"/>
      <c r="Z217" s="16"/>
      <c r="AA217" s="16"/>
    </row>
    <row r="218" spans="1:27" s="86" customFormat="1" ht="22.5" customHeight="1" thickTop="1" thickBot="1" x14ac:dyDescent="0.3">
      <c r="A218" s="52" t="s">
        <v>30</v>
      </c>
      <c r="B218" s="47" t="s">
        <v>48</v>
      </c>
      <c r="C218" s="47" t="s">
        <v>101</v>
      </c>
      <c r="D218" s="47" t="s">
        <v>34</v>
      </c>
      <c r="E218" s="39" t="s">
        <v>72</v>
      </c>
      <c r="F218" s="47"/>
      <c r="G218" s="47"/>
      <c r="H218" s="47"/>
      <c r="I218" s="47"/>
      <c r="J218" s="60" t="s">
        <v>351</v>
      </c>
      <c r="K218" s="84"/>
      <c r="L218" s="84">
        <v>526166406</v>
      </c>
      <c r="M218" s="84"/>
      <c r="N218" s="84">
        <f t="shared" si="87"/>
        <v>526166406</v>
      </c>
      <c r="O218" s="84"/>
      <c r="P218" s="84">
        <f>+N218</f>
        <v>526166406</v>
      </c>
      <c r="Q218" s="84"/>
      <c r="R218" s="84"/>
      <c r="S218" s="84">
        <v>526166406</v>
      </c>
      <c r="T218" s="84">
        <v>428912558</v>
      </c>
      <c r="U218" s="61">
        <f t="shared" si="86"/>
        <v>0.81516522740526309</v>
      </c>
      <c r="V218" s="47"/>
      <c r="W218" s="85"/>
      <c r="X218" s="85"/>
      <c r="Y218" s="54"/>
      <c r="Z218" s="16"/>
      <c r="AA218" s="16"/>
    </row>
    <row r="219" spans="1:27" s="46" customFormat="1" ht="22.5" customHeight="1" thickTop="1" thickBot="1" x14ac:dyDescent="0.3">
      <c r="A219" s="31" t="s">
        <v>30</v>
      </c>
      <c r="B219" s="32" t="s">
        <v>48</v>
      </c>
      <c r="C219" s="32" t="s">
        <v>101</v>
      </c>
      <c r="D219" s="32" t="s">
        <v>48</v>
      </c>
      <c r="E219" s="32"/>
      <c r="F219" s="32"/>
      <c r="G219" s="32"/>
      <c r="H219" s="33"/>
      <c r="I219" s="33"/>
      <c r="J219" s="34" t="s">
        <v>187</v>
      </c>
      <c r="K219" s="81">
        <f>+K220</f>
        <v>0</v>
      </c>
      <c r="L219" s="81">
        <f>+L220</f>
        <v>0</v>
      </c>
      <c r="M219" s="81">
        <f>+M220</f>
        <v>0</v>
      </c>
      <c r="N219" s="81">
        <f t="shared" si="87"/>
        <v>0</v>
      </c>
      <c r="O219" s="81">
        <f t="shared" ref="O219:T219" si="92">+O220</f>
        <v>0</v>
      </c>
      <c r="P219" s="81">
        <f t="shared" si="92"/>
        <v>0</v>
      </c>
      <c r="Q219" s="81">
        <f t="shared" si="92"/>
        <v>0</v>
      </c>
      <c r="R219" s="81">
        <f t="shared" si="92"/>
        <v>0</v>
      </c>
      <c r="S219" s="81">
        <f>+S220</f>
        <v>0</v>
      </c>
      <c r="T219" s="81">
        <f t="shared" si="92"/>
        <v>0</v>
      </c>
      <c r="U219" s="36" t="e">
        <f t="shared" si="86"/>
        <v>#DIV/0!</v>
      </c>
      <c r="V219" s="32"/>
      <c r="W219" s="37"/>
      <c r="X219" s="37"/>
      <c r="Y219" s="15" t="s">
        <v>33</v>
      </c>
      <c r="Z219" s="16"/>
      <c r="AA219" s="16"/>
    </row>
    <row r="220" spans="1:27" s="46" customFormat="1" ht="22.5" customHeight="1" thickTop="1" thickBot="1" x14ac:dyDescent="0.3">
      <c r="A220" s="63" t="s">
        <v>30</v>
      </c>
      <c r="B220" s="38" t="s">
        <v>48</v>
      </c>
      <c r="C220" s="38" t="s">
        <v>101</v>
      </c>
      <c r="D220" s="38" t="s">
        <v>48</v>
      </c>
      <c r="E220" s="39" t="s">
        <v>34</v>
      </c>
      <c r="F220" s="38"/>
      <c r="G220" s="38"/>
      <c r="H220" s="40"/>
      <c r="I220" s="40"/>
      <c r="J220" s="41" t="s">
        <v>352</v>
      </c>
      <c r="K220" s="79"/>
      <c r="L220" s="79"/>
      <c r="M220" s="79"/>
      <c r="N220" s="79">
        <f t="shared" si="87"/>
        <v>0</v>
      </c>
      <c r="O220" s="79"/>
      <c r="P220" s="79"/>
      <c r="Q220" s="79"/>
      <c r="R220" s="79"/>
      <c r="S220" s="79"/>
      <c r="T220" s="79"/>
      <c r="U220" s="43" t="e">
        <f t="shared" si="86"/>
        <v>#DIV/0!</v>
      </c>
      <c r="V220" s="38"/>
      <c r="W220" s="45"/>
      <c r="X220" s="45"/>
      <c r="Y220" s="15" t="s">
        <v>33</v>
      </c>
      <c r="Z220" s="16"/>
      <c r="AA220" s="16"/>
    </row>
    <row r="221" spans="1:27" s="46" customFormat="1" ht="22.5" customHeight="1" thickTop="1" thickBot="1" x14ac:dyDescent="0.3">
      <c r="A221" s="31" t="s">
        <v>30</v>
      </c>
      <c r="B221" s="32" t="s">
        <v>48</v>
      </c>
      <c r="C221" s="32" t="s">
        <v>101</v>
      </c>
      <c r="D221" s="32" t="s">
        <v>72</v>
      </c>
      <c r="E221" s="32"/>
      <c r="F221" s="32"/>
      <c r="G221" s="32"/>
      <c r="H221" s="33"/>
      <c r="I221" s="33"/>
      <c r="J221" s="34" t="s">
        <v>353</v>
      </c>
      <c r="K221" s="81"/>
      <c r="L221" s="81"/>
      <c r="M221" s="81"/>
      <c r="N221" s="81">
        <f t="shared" si="87"/>
        <v>0</v>
      </c>
      <c r="O221" s="81"/>
      <c r="P221" s="81"/>
      <c r="Q221" s="81"/>
      <c r="R221" s="81"/>
      <c r="S221" s="81"/>
      <c r="T221" s="81"/>
      <c r="U221" s="36" t="e">
        <f t="shared" si="86"/>
        <v>#DIV/0!</v>
      </c>
      <c r="V221" s="32"/>
      <c r="W221" s="37"/>
      <c r="X221" s="37"/>
      <c r="Y221" s="15" t="s">
        <v>33</v>
      </c>
      <c r="Z221" s="16"/>
      <c r="AA221" s="16"/>
    </row>
    <row r="222" spans="1:27" s="46" customFormat="1" ht="22.5" customHeight="1" thickTop="1" thickBot="1" x14ac:dyDescent="0.3">
      <c r="A222" s="31" t="s">
        <v>30</v>
      </c>
      <c r="B222" s="32" t="s">
        <v>48</v>
      </c>
      <c r="C222" s="32" t="s">
        <v>101</v>
      </c>
      <c r="D222" s="32" t="s">
        <v>76</v>
      </c>
      <c r="E222" s="32"/>
      <c r="F222" s="32"/>
      <c r="G222" s="32"/>
      <c r="H222" s="33"/>
      <c r="I222" s="33"/>
      <c r="J222" s="34" t="s">
        <v>354</v>
      </c>
      <c r="K222" s="81"/>
      <c r="L222" s="81"/>
      <c r="M222" s="81"/>
      <c r="N222" s="81">
        <f t="shared" si="87"/>
        <v>0</v>
      </c>
      <c r="O222" s="81"/>
      <c r="P222" s="81"/>
      <c r="Q222" s="81"/>
      <c r="R222" s="81"/>
      <c r="S222" s="81"/>
      <c r="T222" s="81"/>
      <c r="U222" s="36" t="e">
        <f t="shared" si="86"/>
        <v>#DIV/0!</v>
      </c>
      <c r="V222" s="32"/>
      <c r="W222" s="37"/>
      <c r="X222" s="37"/>
      <c r="Y222" s="15" t="s">
        <v>33</v>
      </c>
      <c r="Z222" s="16"/>
      <c r="AA222" s="16"/>
    </row>
    <row r="223" spans="1:27" s="46" customFormat="1" ht="22.5" customHeight="1" thickTop="1" thickBot="1" x14ac:dyDescent="0.3">
      <c r="A223" s="31" t="s">
        <v>30</v>
      </c>
      <c r="B223" s="32" t="s">
        <v>48</v>
      </c>
      <c r="C223" s="32" t="s">
        <v>101</v>
      </c>
      <c r="D223" s="32" t="s">
        <v>101</v>
      </c>
      <c r="E223" s="32"/>
      <c r="F223" s="32"/>
      <c r="G223" s="32"/>
      <c r="H223" s="33"/>
      <c r="I223" s="33"/>
      <c r="J223" s="34" t="s">
        <v>355</v>
      </c>
      <c r="K223" s="81">
        <f>+K224+K225</f>
        <v>0</v>
      </c>
      <c r="L223" s="81">
        <f>+L224+L225</f>
        <v>0</v>
      </c>
      <c r="M223" s="81">
        <f>+M224+M225</f>
        <v>0</v>
      </c>
      <c r="N223" s="81">
        <f t="shared" si="87"/>
        <v>0</v>
      </c>
      <c r="O223" s="81">
        <f t="shared" ref="O223:T223" si="93">+O224+O225</f>
        <v>0</v>
      </c>
      <c r="P223" s="81">
        <f t="shared" si="93"/>
        <v>0</v>
      </c>
      <c r="Q223" s="81">
        <f t="shared" si="93"/>
        <v>0</v>
      </c>
      <c r="R223" s="81">
        <f t="shared" si="93"/>
        <v>0</v>
      </c>
      <c r="S223" s="81">
        <f>+S224+S225</f>
        <v>0</v>
      </c>
      <c r="T223" s="81">
        <f t="shared" si="93"/>
        <v>0</v>
      </c>
      <c r="U223" s="36" t="e">
        <f t="shared" si="86"/>
        <v>#DIV/0!</v>
      </c>
      <c r="V223" s="32"/>
      <c r="W223" s="37"/>
      <c r="X223" s="37"/>
      <c r="Y223" s="15" t="s">
        <v>33</v>
      </c>
      <c r="Z223" s="16"/>
      <c r="AA223" s="16"/>
    </row>
    <row r="224" spans="1:27" s="46" customFormat="1" ht="22.5" customHeight="1" thickTop="1" thickBot="1" x14ac:dyDescent="0.3">
      <c r="A224" s="63" t="s">
        <v>30</v>
      </c>
      <c r="B224" s="38" t="s">
        <v>48</v>
      </c>
      <c r="C224" s="38" t="s">
        <v>101</v>
      </c>
      <c r="D224" s="38" t="s">
        <v>101</v>
      </c>
      <c r="E224" s="39" t="s">
        <v>34</v>
      </c>
      <c r="F224" s="38"/>
      <c r="G224" s="38"/>
      <c r="H224" s="40"/>
      <c r="I224" s="40"/>
      <c r="J224" s="41" t="s">
        <v>356</v>
      </c>
      <c r="K224" s="79"/>
      <c r="L224" s="79"/>
      <c r="M224" s="79"/>
      <c r="N224" s="79">
        <f t="shared" si="87"/>
        <v>0</v>
      </c>
      <c r="O224" s="79"/>
      <c r="P224" s="79"/>
      <c r="Q224" s="79"/>
      <c r="R224" s="79"/>
      <c r="S224" s="79"/>
      <c r="T224" s="79"/>
      <c r="U224" s="43" t="e">
        <f t="shared" si="86"/>
        <v>#DIV/0!</v>
      </c>
      <c r="V224" s="38"/>
      <c r="W224" s="45"/>
      <c r="X224" s="45"/>
      <c r="Y224" s="15" t="s">
        <v>33</v>
      </c>
      <c r="Z224" s="16"/>
      <c r="AA224" s="16"/>
    </row>
    <row r="225" spans="1:27" s="46" customFormat="1" ht="22.5" customHeight="1" thickTop="1" thickBot="1" x14ac:dyDescent="0.3">
      <c r="A225" s="63" t="s">
        <v>30</v>
      </c>
      <c r="B225" s="38" t="s">
        <v>48</v>
      </c>
      <c r="C225" s="38" t="s">
        <v>101</v>
      </c>
      <c r="D225" s="38" t="s">
        <v>101</v>
      </c>
      <c r="E225" s="39" t="s">
        <v>48</v>
      </c>
      <c r="F225" s="38"/>
      <c r="G225" s="38"/>
      <c r="H225" s="40"/>
      <c r="I225" s="40"/>
      <c r="J225" s="41" t="s">
        <v>357</v>
      </c>
      <c r="K225" s="79"/>
      <c r="L225" s="79"/>
      <c r="M225" s="79"/>
      <c r="N225" s="79">
        <f t="shared" si="87"/>
        <v>0</v>
      </c>
      <c r="O225" s="79"/>
      <c r="P225" s="79"/>
      <c r="Q225" s="79"/>
      <c r="R225" s="79"/>
      <c r="S225" s="79"/>
      <c r="T225" s="79"/>
      <c r="U225" s="43" t="e">
        <f t="shared" si="86"/>
        <v>#DIV/0!</v>
      </c>
      <c r="V225" s="63"/>
      <c r="W225" s="45"/>
      <c r="X225" s="45"/>
      <c r="Y225" s="15" t="s">
        <v>33</v>
      </c>
      <c r="Z225" s="16"/>
      <c r="AA225" s="16"/>
    </row>
    <row r="226" spans="1:27" s="46" customFormat="1" ht="22.5" customHeight="1" thickTop="1" thickBot="1" x14ac:dyDescent="0.3">
      <c r="A226" s="31" t="s">
        <v>30</v>
      </c>
      <c r="B226" s="32" t="s">
        <v>48</v>
      </c>
      <c r="C226" s="32" t="s">
        <v>101</v>
      </c>
      <c r="D226" s="32" t="s">
        <v>127</v>
      </c>
      <c r="E226" s="32"/>
      <c r="F226" s="32"/>
      <c r="G226" s="32"/>
      <c r="H226" s="33"/>
      <c r="I226" s="33"/>
      <c r="J226" s="34" t="s">
        <v>358</v>
      </c>
      <c r="K226" s="81"/>
      <c r="L226" s="81"/>
      <c r="M226" s="81"/>
      <c r="N226" s="81">
        <f t="shared" si="87"/>
        <v>0</v>
      </c>
      <c r="O226" s="81"/>
      <c r="P226" s="81"/>
      <c r="Q226" s="81"/>
      <c r="R226" s="81"/>
      <c r="S226" s="81"/>
      <c r="T226" s="81"/>
      <c r="U226" s="36" t="e">
        <f t="shared" si="86"/>
        <v>#DIV/0!</v>
      </c>
      <c r="V226" s="32"/>
      <c r="W226" s="37"/>
      <c r="X226" s="37"/>
      <c r="Y226" s="15" t="s">
        <v>33</v>
      </c>
      <c r="Z226" s="16"/>
      <c r="AA226" s="16"/>
    </row>
    <row r="227" spans="1:27" s="46" customFormat="1" ht="22.5" customHeight="1" thickTop="1" thickBot="1" x14ac:dyDescent="0.3">
      <c r="A227" s="31" t="s">
        <v>30</v>
      </c>
      <c r="B227" s="32" t="s">
        <v>48</v>
      </c>
      <c r="C227" s="32" t="s">
        <v>101</v>
      </c>
      <c r="D227" s="32" t="s">
        <v>131</v>
      </c>
      <c r="E227" s="32"/>
      <c r="F227" s="32"/>
      <c r="G227" s="32"/>
      <c r="H227" s="33"/>
      <c r="I227" s="33"/>
      <c r="J227" s="34" t="s">
        <v>359</v>
      </c>
      <c r="K227" s="81"/>
      <c r="L227" s="81"/>
      <c r="M227" s="81"/>
      <c r="N227" s="81">
        <f t="shared" si="87"/>
        <v>0</v>
      </c>
      <c r="O227" s="81"/>
      <c r="P227" s="81"/>
      <c r="Q227" s="81"/>
      <c r="R227" s="81"/>
      <c r="S227" s="81"/>
      <c r="T227" s="81"/>
      <c r="U227" s="36" t="e">
        <f t="shared" si="86"/>
        <v>#DIV/0!</v>
      </c>
      <c r="V227" s="32"/>
      <c r="W227" s="37"/>
      <c r="X227" s="37"/>
      <c r="Y227" s="15" t="s">
        <v>33</v>
      </c>
      <c r="Z227" s="16"/>
      <c r="AA227" s="16"/>
    </row>
    <row r="228" spans="1:27" s="46" customFormat="1" ht="22.5" customHeight="1" thickTop="1" thickBot="1" x14ac:dyDescent="0.3">
      <c r="A228" s="31" t="s">
        <v>30</v>
      </c>
      <c r="B228" s="32" t="s">
        <v>48</v>
      </c>
      <c r="C228" s="32" t="s">
        <v>101</v>
      </c>
      <c r="D228" s="32" t="s">
        <v>135</v>
      </c>
      <c r="E228" s="32"/>
      <c r="F228" s="32"/>
      <c r="G228" s="32"/>
      <c r="H228" s="33"/>
      <c r="I228" s="33"/>
      <c r="J228" s="34" t="s">
        <v>360</v>
      </c>
      <c r="K228" s="81"/>
      <c r="L228" s="81"/>
      <c r="M228" s="81"/>
      <c r="N228" s="81">
        <f t="shared" si="87"/>
        <v>0</v>
      </c>
      <c r="O228" s="81"/>
      <c r="P228" s="81"/>
      <c r="Q228" s="81"/>
      <c r="R228" s="81"/>
      <c r="S228" s="81"/>
      <c r="T228" s="81"/>
      <c r="U228" s="36" t="e">
        <f t="shared" si="86"/>
        <v>#DIV/0!</v>
      </c>
      <c r="V228" s="32"/>
      <c r="W228" s="37"/>
      <c r="X228" s="37"/>
      <c r="Y228" s="15" t="s">
        <v>33</v>
      </c>
      <c r="Z228" s="16"/>
      <c r="AA228" s="16"/>
    </row>
    <row r="229" spans="1:27" s="46" customFormat="1" ht="22.5" customHeight="1" thickTop="1" thickBot="1" x14ac:dyDescent="0.3">
      <c r="A229" s="31" t="s">
        <v>30</v>
      </c>
      <c r="B229" s="32" t="s">
        <v>48</v>
      </c>
      <c r="C229" s="32" t="s">
        <v>101</v>
      </c>
      <c r="D229" s="32" t="s">
        <v>279</v>
      </c>
      <c r="E229" s="32"/>
      <c r="F229" s="32"/>
      <c r="G229" s="32"/>
      <c r="H229" s="33"/>
      <c r="I229" s="33"/>
      <c r="J229" s="34" t="s">
        <v>361</v>
      </c>
      <c r="K229" s="81"/>
      <c r="L229" s="81"/>
      <c r="M229" s="81"/>
      <c r="N229" s="81">
        <f t="shared" si="87"/>
        <v>0</v>
      </c>
      <c r="O229" s="81"/>
      <c r="P229" s="81"/>
      <c r="Q229" s="81"/>
      <c r="R229" s="81"/>
      <c r="S229" s="81"/>
      <c r="T229" s="81"/>
      <c r="U229" s="36" t="e">
        <f t="shared" si="86"/>
        <v>#DIV/0!</v>
      </c>
      <c r="V229" s="32"/>
      <c r="W229" s="37"/>
      <c r="X229" s="37"/>
      <c r="Y229" s="15" t="s">
        <v>33</v>
      </c>
      <c r="Z229" s="16"/>
      <c r="AA229" s="16"/>
    </row>
    <row r="230" spans="1:27" s="46" customFormat="1" ht="22.5" customHeight="1" thickTop="1" thickBot="1" x14ac:dyDescent="0.3">
      <c r="A230" s="31" t="s">
        <v>30</v>
      </c>
      <c r="B230" s="32" t="s">
        <v>48</v>
      </c>
      <c r="C230" s="32" t="s">
        <v>101</v>
      </c>
      <c r="D230" s="32" t="s">
        <v>281</v>
      </c>
      <c r="E230" s="32"/>
      <c r="F230" s="32"/>
      <c r="G230" s="32"/>
      <c r="H230" s="33"/>
      <c r="I230" s="33"/>
      <c r="J230" s="34" t="s">
        <v>362</v>
      </c>
      <c r="K230" s="81"/>
      <c r="L230" s="81"/>
      <c r="M230" s="81"/>
      <c r="N230" s="81">
        <f t="shared" si="87"/>
        <v>0</v>
      </c>
      <c r="O230" s="81"/>
      <c r="P230" s="81"/>
      <c r="Q230" s="81"/>
      <c r="R230" s="81"/>
      <c r="S230" s="81"/>
      <c r="T230" s="81"/>
      <c r="U230" s="36" t="e">
        <f t="shared" si="86"/>
        <v>#DIV/0!</v>
      </c>
      <c r="V230" s="32"/>
      <c r="W230" s="37"/>
      <c r="X230" s="37"/>
      <c r="Y230" s="15" t="s">
        <v>33</v>
      </c>
      <c r="Z230" s="16"/>
      <c r="AA230" s="16"/>
    </row>
    <row r="231" spans="1:27" s="46" customFormat="1" ht="22.5" customHeight="1" thickTop="1" thickBot="1" x14ac:dyDescent="0.3">
      <c r="A231" s="31" t="s">
        <v>30</v>
      </c>
      <c r="B231" s="32" t="s">
        <v>48</v>
      </c>
      <c r="C231" s="32" t="s">
        <v>101</v>
      </c>
      <c r="D231" s="32" t="s">
        <v>283</v>
      </c>
      <c r="E231" s="32"/>
      <c r="F231" s="32"/>
      <c r="G231" s="32"/>
      <c r="H231" s="33"/>
      <c r="I231" s="33"/>
      <c r="J231" s="34" t="s">
        <v>363</v>
      </c>
      <c r="K231" s="81"/>
      <c r="L231" s="81"/>
      <c r="M231" s="81"/>
      <c r="N231" s="81">
        <f t="shared" si="87"/>
        <v>0</v>
      </c>
      <c r="O231" s="81"/>
      <c r="P231" s="81"/>
      <c r="Q231" s="81"/>
      <c r="R231" s="81"/>
      <c r="S231" s="81"/>
      <c r="T231" s="81"/>
      <c r="U231" s="36" t="e">
        <f t="shared" si="86"/>
        <v>#DIV/0!</v>
      </c>
      <c r="V231" s="32"/>
      <c r="W231" s="37" t="s">
        <v>364</v>
      </c>
      <c r="X231" s="37"/>
      <c r="Y231" s="15" t="s">
        <v>33</v>
      </c>
      <c r="Z231" s="16"/>
      <c r="AA231" s="16"/>
    </row>
    <row r="232" spans="1:27" s="46" customFormat="1" ht="22.5" customHeight="1" thickTop="1" thickBot="1" x14ac:dyDescent="0.3">
      <c r="A232" s="31" t="s">
        <v>30</v>
      </c>
      <c r="B232" s="32" t="s">
        <v>48</v>
      </c>
      <c r="C232" s="32" t="s">
        <v>101</v>
      </c>
      <c r="D232" s="32" t="s">
        <v>285</v>
      </c>
      <c r="E232" s="32"/>
      <c r="F232" s="32"/>
      <c r="G232" s="32"/>
      <c r="H232" s="33"/>
      <c r="I232" s="33"/>
      <c r="J232" s="34" t="s">
        <v>365</v>
      </c>
      <c r="K232" s="81">
        <f>+K233+K234+K235</f>
        <v>257264108</v>
      </c>
      <c r="L232" s="81">
        <f>+L233+L234+L235</f>
        <v>0</v>
      </c>
      <c r="M232" s="81">
        <f>+M233+M234+M235</f>
        <v>0</v>
      </c>
      <c r="N232" s="81">
        <f t="shared" si="87"/>
        <v>257264108</v>
      </c>
      <c r="O232" s="81">
        <f t="shared" ref="O232:T232" si="94">+O233+O234+O235</f>
        <v>0</v>
      </c>
      <c r="P232" s="81">
        <f t="shared" si="94"/>
        <v>257264108</v>
      </c>
      <c r="Q232" s="81">
        <f t="shared" si="94"/>
        <v>0</v>
      </c>
      <c r="R232" s="81">
        <f t="shared" si="94"/>
        <v>0</v>
      </c>
      <c r="S232" s="81">
        <f>+S233+S234+S235</f>
        <v>257264108</v>
      </c>
      <c r="T232" s="81">
        <f t="shared" si="94"/>
        <v>257264108</v>
      </c>
      <c r="U232" s="36">
        <f t="shared" si="86"/>
        <v>1</v>
      </c>
      <c r="V232" s="32"/>
      <c r="W232" s="37" t="s">
        <v>366</v>
      </c>
      <c r="X232" s="37"/>
      <c r="Y232" s="15" t="s">
        <v>33</v>
      </c>
      <c r="Z232" s="16"/>
      <c r="AA232" s="16"/>
    </row>
    <row r="233" spans="1:27" s="46" customFormat="1" ht="22.5" customHeight="1" thickTop="1" thickBot="1" x14ac:dyDescent="0.3">
      <c r="A233" s="63" t="s">
        <v>30</v>
      </c>
      <c r="B233" s="38" t="s">
        <v>48</v>
      </c>
      <c r="C233" s="38" t="s">
        <v>101</v>
      </c>
      <c r="D233" s="38" t="s">
        <v>285</v>
      </c>
      <c r="E233" s="39" t="s">
        <v>34</v>
      </c>
      <c r="F233" s="38"/>
      <c r="G233" s="38"/>
      <c r="H233" s="40"/>
      <c r="I233" s="40"/>
      <c r="J233" s="41" t="s">
        <v>367</v>
      </c>
      <c r="K233" s="79"/>
      <c r="L233" s="79"/>
      <c r="M233" s="79"/>
      <c r="N233" s="79">
        <f t="shared" si="87"/>
        <v>0</v>
      </c>
      <c r="O233" s="79"/>
      <c r="P233" s="79"/>
      <c r="Q233" s="79"/>
      <c r="R233" s="79"/>
      <c r="S233" s="79"/>
      <c r="T233" s="79"/>
      <c r="U233" s="43" t="e">
        <f t="shared" si="86"/>
        <v>#DIV/0!</v>
      </c>
      <c r="V233" s="63"/>
      <c r="W233" s="45" t="s">
        <v>368</v>
      </c>
      <c r="X233" s="45"/>
      <c r="Y233" s="15" t="s">
        <v>33</v>
      </c>
      <c r="Z233" s="16"/>
      <c r="AA233" s="16"/>
    </row>
    <row r="234" spans="1:27" s="46" customFormat="1" ht="22.5" customHeight="1" thickTop="1" thickBot="1" x14ac:dyDescent="0.3">
      <c r="A234" s="63" t="s">
        <v>30</v>
      </c>
      <c r="B234" s="38" t="s">
        <v>48</v>
      </c>
      <c r="C234" s="38" t="s">
        <v>101</v>
      </c>
      <c r="D234" s="38" t="s">
        <v>285</v>
      </c>
      <c r="E234" s="39" t="s">
        <v>48</v>
      </c>
      <c r="F234" s="38"/>
      <c r="G234" s="38"/>
      <c r="H234" s="40"/>
      <c r="I234" s="40"/>
      <c r="J234" s="41" t="s">
        <v>369</v>
      </c>
      <c r="K234" s="79"/>
      <c r="L234" s="79"/>
      <c r="M234" s="79"/>
      <c r="N234" s="79">
        <f t="shared" si="87"/>
        <v>0</v>
      </c>
      <c r="O234" s="79"/>
      <c r="P234" s="79"/>
      <c r="Q234" s="79"/>
      <c r="R234" s="79"/>
      <c r="S234" s="79"/>
      <c r="T234" s="79"/>
      <c r="U234" s="43" t="e">
        <f t="shared" si="86"/>
        <v>#DIV/0!</v>
      </c>
      <c r="V234" s="38"/>
      <c r="W234" s="45" t="s">
        <v>370</v>
      </c>
      <c r="X234" s="45"/>
      <c r="Y234" s="15" t="s">
        <v>33</v>
      </c>
      <c r="Z234" s="16"/>
      <c r="AA234" s="16"/>
    </row>
    <row r="235" spans="1:27" s="46" customFormat="1" ht="22.5" customHeight="1" thickTop="1" thickBot="1" x14ac:dyDescent="0.3">
      <c r="A235" s="63" t="s">
        <v>30</v>
      </c>
      <c r="B235" s="38" t="s">
        <v>48</v>
      </c>
      <c r="C235" s="38" t="s">
        <v>101</v>
      </c>
      <c r="D235" s="38" t="s">
        <v>285</v>
      </c>
      <c r="E235" s="39" t="s">
        <v>72</v>
      </c>
      <c r="F235" s="38"/>
      <c r="G235" s="38"/>
      <c r="H235" s="40"/>
      <c r="I235" s="40"/>
      <c r="J235" s="41" t="s">
        <v>371</v>
      </c>
      <c r="K235" s="79">
        <v>257264108</v>
      </c>
      <c r="L235" s="79"/>
      <c r="M235" s="79"/>
      <c r="N235" s="79">
        <f t="shared" si="87"/>
        <v>257264108</v>
      </c>
      <c r="O235" s="79"/>
      <c r="P235" s="79">
        <v>257264108</v>
      </c>
      <c r="Q235" s="79"/>
      <c r="R235" s="79"/>
      <c r="S235" s="79">
        <v>257264108</v>
      </c>
      <c r="T235" s="79">
        <v>257264108</v>
      </c>
      <c r="U235" s="43">
        <f t="shared" si="86"/>
        <v>1</v>
      </c>
      <c r="V235" s="63"/>
      <c r="W235" s="45" t="s">
        <v>372</v>
      </c>
      <c r="X235" s="45"/>
      <c r="Y235" s="15" t="s">
        <v>33</v>
      </c>
      <c r="Z235" s="16"/>
      <c r="AA235" s="16"/>
    </row>
    <row r="236" spans="1:27" s="46" customFormat="1" ht="22.5" customHeight="1" thickTop="1" thickBot="1" x14ac:dyDescent="0.3">
      <c r="A236" s="31" t="s">
        <v>30</v>
      </c>
      <c r="B236" s="32" t="s">
        <v>48</v>
      </c>
      <c r="C236" s="32" t="s">
        <v>101</v>
      </c>
      <c r="D236" s="32" t="s">
        <v>373</v>
      </c>
      <c r="E236" s="32"/>
      <c r="F236" s="32"/>
      <c r="G236" s="32"/>
      <c r="H236" s="33"/>
      <c r="I236" s="33"/>
      <c r="J236" s="34" t="s">
        <v>374</v>
      </c>
      <c r="K236" s="81">
        <f>+K237+K240</f>
        <v>0</v>
      </c>
      <c r="L236" s="81">
        <f>+L237+L240</f>
        <v>0</v>
      </c>
      <c r="M236" s="81">
        <f>+M237+M240</f>
        <v>0</v>
      </c>
      <c r="N236" s="81">
        <f t="shared" si="87"/>
        <v>0</v>
      </c>
      <c r="O236" s="81">
        <f t="shared" ref="O236:T236" si="95">+O237+O240</f>
        <v>0</v>
      </c>
      <c r="P236" s="81">
        <f t="shared" si="95"/>
        <v>0</v>
      </c>
      <c r="Q236" s="81">
        <f t="shared" si="95"/>
        <v>0</v>
      </c>
      <c r="R236" s="81">
        <f t="shared" si="95"/>
        <v>0</v>
      </c>
      <c r="S236" s="81">
        <f>+S237+S240</f>
        <v>0</v>
      </c>
      <c r="T236" s="81">
        <f t="shared" si="95"/>
        <v>0</v>
      </c>
      <c r="U236" s="36" t="e">
        <f t="shared" si="86"/>
        <v>#DIV/0!</v>
      </c>
      <c r="V236" s="32"/>
      <c r="W236" s="32" t="s">
        <v>375</v>
      </c>
      <c r="X236" s="32"/>
      <c r="Y236" s="15" t="s">
        <v>33</v>
      </c>
      <c r="Z236" s="16"/>
      <c r="AA236" s="16"/>
    </row>
    <row r="237" spans="1:27" s="88" customFormat="1" ht="22.5" customHeight="1" thickTop="1" thickBot="1" x14ac:dyDescent="0.3">
      <c r="A237" s="63" t="s">
        <v>30</v>
      </c>
      <c r="B237" s="39" t="s">
        <v>48</v>
      </c>
      <c r="C237" s="39" t="s">
        <v>101</v>
      </c>
      <c r="D237" s="39" t="s">
        <v>373</v>
      </c>
      <c r="E237" s="39" t="s">
        <v>34</v>
      </c>
      <c r="F237" s="39"/>
      <c r="G237" s="39"/>
      <c r="H237" s="47"/>
      <c r="I237" s="47"/>
      <c r="J237" s="57" t="s">
        <v>376</v>
      </c>
      <c r="K237" s="87">
        <f>+K238+K239</f>
        <v>0</v>
      </c>
      <c r="L237" s="87">
        <f>+L238+L239</f>
        <v>0</v>
      </c>
      <c r="M237" s="87">
        <f>+M238+M239</f>
        <v>0</v>
      </c>
      <c r="N237" s="87">
        <f t="shared" si="87"/>
        <v>0</v>
      </c>
      <c r="O237" s="87">
        <f t="shared" ref="O237:T237" si="96">+O238+O239</f>
        <v>0</v>
      </c>
      <c r="P237" s="87">
        <f t="shared" si="96"/>
        <v>0</v>
      </c>
      <c r="Q237" s="87">
        <f t="shared" si="96"/>
        <v>0</v>
      </c>
      <c r="R237" s="87">
        <f t="shared" si="96"/>
        <v>0</v>
      </c>
      <c r="S237" s="87">
        <f>+S238+S239</f>
        <v>0</v>
      </c>
      <c r="T237" s="87">
        <f t="shared" si="96"/>
        <v>0</v>
      </c>
      <c r="U237" s="59" t="e">
        <f t="shared" si="86"/>
        <v>#DIV/0!</v>
      </c>
      <c r="V237" s="39"/>
      <c r="W237" s="39" t="s">
        <v>377</v>
      </c>
      <c r="X237" s="39"/>
      <c r="Y237" s="15" t="s">
        <v>33</v>
      </c>
      <c r="Z237" s="16"/>
      <c r="AA237" s="16"/>
    </row>
    <row r="238" spans="1:27" s="70" customFormat="1" ht="22.5" customHeight="1" thickTop="1" thickBot="1" x14ac:dyDescent="0.3">
      <c r="A238" s="52" t="s">
        <v>30</v>
      </c>
      <c r="B238" s="47" t="s">
        <v>48</v>
      </c>
      <c r="C238" s="47" t="s">
        <v>101</v>
      </c>
      <c r="D238" s="47" t="s">
        <v>373</v>
      </c>
      <c r="E238" s="47" t="s">
        <v>34</v>
      </c>
      <c r="F238" s="39" t="s">
        <v>34</v>
      </c>
      <c r="G238" s="47"/>
      <c r="H238" s="47"/>
      <c r="I238" s="47"/>
      <c r="J238" s="60" t="s">
        <v>378</v>
      </c>
      <c r="K238" s="87"/>
      <c r="L238" s="87"/>
      <c r="M238" s="87"/>
      <c r="N238" s="87">
        <f t="shared" si="87"/>
        <v>0</v>
      </c>
      <c r="O238" s="87"/>
      <c r="P238" s="87"/>
      <c r="Q238" s="87"/>
      <c r="R238" s="87"/>
      <c r="S238" s="87"/>
      <c r="T238" s="87"/>
      <c r="U238" s="59" t="e">
        <f t="shared" si="86"/>
        <v>#DIV/0!</v>
      </c>
      <c r="V238" s="39"/>
      <c r="W238" s="39"/>
      <c r="X238" s="39"/>
      <c r="Y238" s="15"/>
      <c r="Z238" s="16"/>
      <c r="AA238" s="16"/>
    </row>
    <row r="239" spans="1:27" s="70" customFormat="1" ht="22.5" customHeight="1" thickTop="1" thickBot="1" x14ac:dyDescent="0.3">
      <c r="A239" s="52" t="s">
        <v>30</v>
      </c>
      <c r="B239" s="47" t="s">
        <v>48</v>
      </c>
      <c r="C239" s="47" t="s">
        <v>101</v>
      </c>
      <c r="D239" s="47" t="s">
        <v>373</v>
      </c>
      <c r="E239" s="47" t="s">
        <v>34</v>
      </c>
      <c r="F239" s="39" t="s">
        <v>48</v>
      </c>
      <c r="G239" s="47"/>
      <c r="H239" s="47"/>
      <c r="I239" s="47"/>
      <c r="J239" s="60" t="s">
        <v>379</v>
      </c>
      <c r="K239" s="87"/>
      <c r="L239" s="87"/>
      <c r="M239" s="87"/>
      <c r="N239" s="87">
        <f t="shared" si="87"/>
        <v>0</v>
      </c>
      <c r="O239" s="87"/>
      <c r="P239" s="87"/>
      <c r="Q239" s="87"/>
      <c r="R239" s="87"/>
      <c r="S239" s="87"/>
      <c r="T239" s="87"/>
      <c r="U239" s="59" t="e">
        <f t="shared" si="86"/>
        <v>#DIV/0!</v>
      </c>
      <c r="V239" s="39"/>
      <c r="W239" s="39"/>
      <c r="X239" s="39"/>
      <c r="Y239" s="15"/>
      <c r="Z239" s="16"/>
      <c r="AA239" s="16"/>
    </row>
    <row r="240" spans="1:27" s="88" customFormat="1" ht="22.5" customHeight="1" thickTop="1" thickBot="1" x14ac:dyDescent="0.3">
      <c r="A240" s="63" t="s">
        <v>30</v>
      </c>
      <c r="B240" s="39" t="s">
        <v>48</v>
      </c>
      <c r="C240" s="39" t="s">
        <v>101</v>
      </c>
      <c r="D240" s="39" t="s">
        <v>373</v>
      </c>
      <c r="E240" s="39" t="s">
        <v>48</v>
      </c>
      <c r="F240" s="39"/>
      <c r="G240" s="39"/>
      <c r="H240" s="47"/>
      <c r="I240" s="47"/>
      <c r="J240" s="57" t="s">
        <v>380</v>
      </c>
      <c r="K240" s="87"/>
      <c r="L240" s="87"/>
      <c r="M240" s="87"/>
      <c r="N240" s="87">
        <f t="shared" si="87"/>
        <v>0</v>
      </c>
      <c r="O240" s="87"/>
      <c r="P240" s="87"/>
      <c r="Q240" s="87"/>
      <c r="R240" s="87"/>
      <c r="S240" s="87"/>
      <c r="T240" s="87"/>
      <c r="U240" s="59" t="e">
        <f t="shared" si="86"/>
        <v>#DIV/0!</v>
      </c>
      <c r="V240" s="39"/>
      <c r="W240" s="39"/>
      <c r="X240" s="39"/>
      <c r="Y240" s="15" t="s">
        <v>33</v>
      </c>
      <c r="Z240" s="16"/>
      <c r="AA240" s="16"/>
    </row>
    <row r="241" spans="1:27" s="46" customFormat="1" ht="22.5" customHeight="1" thickTop="1" thickBot="1" x14ac:dyDescent="0.3">
      <c r="A241" s="31">
        <v>1</v>
      </c>
      <c r="B241" s="32" t="s">
        <v>48</v>
      </c>
      <c r="C241" s="32" t="s">
        <v>101</v>
      </c>
      <c r="D241" s="32" t="s">
        <v>381</v>
      </c>
      <c r="E241" s="32"/>
      <c r="F241" s="32"/>
      <c r="G241" s="32"/>
      <c r="H241" s="33"/>
      <c r="I241" s="33"/>
      <c r="J241" s="34" t="s">
        <v>382</v>
      </c>
      <c r="K241" s="81">
        <f>+K242+K243</f>
        <v>0</v>
      </c>
      <c r="L241" s="81">
        <f>+L242+L243</f>
        <v>0</v>
      </c>
      <c r="M241" s="81">
        <f>+M242+M243</f>
        <v>0</v>
      </c>
      <c r="N241" s="81">
        <f t="shared" si="87"/>
        <v>0</v>
      </c>
      <c r="O241" s="81">
        <f t="shared" ref="O241:T241" si="97">+O242+O243</f>
        <v>0</v>
      </c>
      <c r="P241" s="81">
        <f t="shared" si="97"/>
        <v>0</v>
      </c>
      <c r="Q241" s="81">
        <f t="shared" si="97"/>
        <v>0</v>
      </c>
      <c r="R241" s="81">
        <f t="shared" si="97"/>
        <v>0</v>
      </c>
      <c r="S241" s="81">
        <f>+S242+S243</f>
        <v>0</v>
      </c>
      <c r="T241" s="81">
        <f t="shared" si="97"/>
        <v>0</v>
      </c>
      <c r="U241" s="36" t="e">
        <f t="shared" si="86"/>
        <v>#DIV/0!</v>
      </c>
      <c r="V241" s="32"/>
      <c r="W241" s="32"/>
      <c r="X241" s="32"/>
      <c r="Y241" s="15"/>
      <c r="Z241" s="16"/>
      <c r="AA241" s="16"/>
    </row>
    <row r="242" spans="1:27" s="86" customFormat="1" ht="22.5" customHeight="1" thickTop="1" thickBot="1" x14ac:dyDescent="0.3">
      <c r="A242" s="52">
        <v>1</v>
      </c>
      <c r="B242" s="47" t="s">
        <v>48</v>
      </c>
      <c r="C242" s="47" t="s">
        <v>101</v>
      </c>
      <c r="D242" s="47" t="s">
        <v>381</v>
      </c>
      <c r="E242" s="39" t="s">
        <v>34</v>
      </c>
      <c r="F242" s="47"/>
      <c r="G242" s="47"/>
      <c r="H242" s="47"/>
      <c r="I242" s="47"/>
      <c r="J242" s="60" t="s">
        <v>383</v>
      </c>
      <c r="K242" s="84"/>
      <c r="L242" s="84"/>
      <c r="M242" s="84"/>
      <c r="N242" s="84">
        <f t="shared" si="87"/>
        <v>0</v>
      </c>
      <c r="O242" s="84"/>
      <c r="P242" s="84"/>
      <c r="Q242" s="84"/>
      <c r="R242" s="84"/>
      <c r="S242" s="84"/>
      <c r="T242" s="84"/>
      <c r="U242" s="61" t="e">
        <f t="shared" si="86"/>
        <v>#DIV/0!</v>
      </c>
      <c r="V242" s="47"/>
      <c r="W242" s="47"/>
      <c r="X242" s="47"/>
      <c r="Y242" s="54"/>
      <c r="Z242" s="16"/>
      <c r="AA242" s="16"/>
    </row>
    <row r="243" spans="1:27" s="86" customFormat="1" ht="22.5" customHeight="1" thickTop="1" thickBot="1" x14ac:dyDescent="0.3">
      <c r="A243" s="52">
        <v>1</v>
      </c>
      <c r="B243" s="47" t="s">
        <v>48</v>
      </c>
      <c r="C243" s="47" t="s">
        <v>101</v>
      </c>
      <c r="D243" s="47" t="s">
        <v>381</v>
      </c>
      <c r="E243" s="39" t="s">
        <v>48</v>
      </c>
      <c r="F243" s="47"/>
      <c r="G243" s="47"/>
      <c r="H243" s="47"/>
      <c r="I243" s="47"/>
      <c r="J243" s="60" t="s">
        <v>384</v>
      </c>
      <c r="K243" s="84"/>
      <c r="L243" s="84"/>
      <c r="M243" s="84"/>
      <c r="N243" s="84">
        <f t="shared" si="87"/>
        <v>0</v>
      </c>
      <c r="O243" s="84"/>
      <c r="P243" s="84"/>
      <c r="Q243" s="84"/>
      <c r="R243" s="84"/>
      <c r="S243" s="84"/>
      <c r="T243" s="84"/>
      <c r="U243" s="61" t="e">
        <f t="shared" si="86"/>
        <v>#DIV/0!</v>
      </c>
      <c r="V243" s="47"/>
      <c r="W243" s="47"/>
      <c r="X243" s="47"/>
      <c r="Y243" s="54"/>
      <c r="Z243" s="16"/>
      <c r="AA243" s="16"/>
    </row>
    <row r="244" spans="1:27" s="46" customFormat="1" ht="22.5" customHeight="1" thickTop="1" thickBot="1" x14ac:dyDescent="0.3">
      <c r="A244" s="24" t="s">
        <v>30</v>
      </c>
      <c r="B244" s="25" t="s">
        <v>48</v>
      </c>
      <c r="C244" s="25" t="s">
        <v>127</v>
      </c>
      <c r="D244" s="25"/>
      <c r="E244" s="25"/>
      <c r="F244" s="25"/>
      <c r="G244" s="25"/>
      <c r="H244" s="26"/>
      <c r="I244" s="26"/>
      <c r="J244" s="27" t="s">
        <v>385</v>
      </c>
      <c r="K244" s="89">
        <f t="shared" ref="K244:T244" si="98">+K245+K247+K248+K254+K255+K256</f>
        <v>0</v>
      </c>
      <c r="L244" s="89">
        <f t="shared" si="98"/>
        <v>0</v>
      </c>
      <c r="M244" s="89">
        <f t="shared" si="98"/>
        <v>0</v>
      </c>
      <c r="N244" s="89">
        <f t="shared" si="98"/>
        <v>0</v>
      </c>
      <c r="O244" s="89">
        <f t="shared" si="98"/>
        <v>0</v>
      </c>
      <c r="P244" s="89">
        <f t="shared" si="98"/>
        <v>0</v>
      </c>
      <c r="Q244" s="89">
        <f t="shared" si="98"/>
        <v>0</v>
      </c>
      <c r="R244" s="89">
        <f t="shared" si="98"/>
        <v>0</v>
      </c>
      <c r="S244" s="89">
        <f t="shared" si="98"/>
        <v>0</v>
      </c>
      <c r="T244" s="89">
        <f t="shared" si="98"/>
        <v>0</v>
      </c>
      <c r="U244" s="29" t="e">
        <f t="shared" si="86"/>
        <v>#DIV/0!</v>
      </c>
      <c r="V244" s="25"/>
      <c r="W244" s="25" t="s">
        <v>386</v>
      </c>
      <c r="X244" s="25" t="s">
        <v>387</v>
      </c>
      <c r="Y244" s="15" t="s">
        <v>33</v>
      </c>
      <c r="Z244" s="16"/>
      <c r="AA244" s="16"/>
    </row>
    <row r="245" spans="1:27" s="46" customFormat="1" ht="22.5" customHeight="1" thickTop="1" thickBot="1" x14ac:dyDescent="0.3">
      <c r="A245" s="31" t="s">
        <v>30</v>
      </c>
      <c r="B245" s="32" t="s">
        <v>48</v>
      </c>
      <c r="C245" s="32" t="s">
        <v>127</v>
      </c>
      <c r="D245" s="32" t="s">
        <v>34</v>
      </c>
      <c r="E245" s="32"/>
      <c r="F245" s="32"/>
      <c r="G245" s="32"/>
      <c r="H245" s="33"/>
      <c r="I245" s="33"/>
      <c r="J245" s="34" t="s">
        <v>388</v>
      </c>
      <c r="K245" s="81">
        <f>+K246</f>
        <v>0</v>
      </c>
      <c r="L245" s="81">
        <f>+L246</f>
        <v>0</v>
      </c>
      <c r="M245" s="81">
        <f>+M246</f>
        <v>0</v>
      </c>
      <c r="N245" s="81">
        <f t="shared" ref="N245:N304" si="99">K245+L245-M245</f>
        <v>0</v>
      </c>
      <c r="O245" s="81">
        <f t="shared" ref="O245:T245" si="100">+O246</f>
        <v>0</v>
      </c>
      <c r="P245" s="81">
        <f t="shared" si="100"/>
        <v>0</v>
      </c>
      <c r="Q245" s="81">
        <f t="shared" si="100"/>
        <v>0</v>
      </c>
      <c r="R245" s="81">
        <f t="shared" si="100"/>
        <v>0</v>
      </c>
      <c r="S245" s="81">
        <f t="shared" si="100"/>
        <v>0</v>
      </c>
      <c r="T245" s="81">
        <f t="shared" si="100"/>
        <v>0</v>
      </c>
      <c r="U245" s="36" t="e">
        <f t="shared" si="86"/>
        <v>#DIV/0!</v>
      </c>
      <c r="V245" s="32"/>
      <c r="W245" s="37"/>
      <c r="X245" s="37"/>
      <c r="Y245" s="15" t="s">
        <v>33</v>
      </c>
      <c r="Z245" s="16"/>
      <c r="AA245" s="16"/>
    </row>
    <row r="246" spans="1:27" s="46" customFormat="1" ht="22.5" customHeight="1" thickTop="1" thickBot="1" x14ac:dyDescent="0.3">
      <c r="A246" s="63" t="s">
        <v>30</v>
      </c>
      <c r="B246" s="38" t="s">
        <v>48</v>
      </c>
      <c r="C246" s="38" t="s">
        <v>127</v>
      </c>
      <c r="D246" s="38" t="s">
        <v>34</v>
      </c>
      <c r="E246" s="39" t="s">
        <v>34</v>
      </c>
      <c r="F246" s="38"/>
      <c r="G246" s="38"/>
      <c r="H246" s="40"/>
      <c r="I246" s="40"/>
      <c r="J246" s="41" t="s">
        <v>389</v>
      </c>
      <c r="K246" s="79"/>
      <c r="L246" s="79"/>
      <c r="M246" s="79"/>
      <c r="N246" s="79">
        <f t="shared" si="99"/>
        <v>0</v>
      </c>
      <c r="O246" s="79"/>
      <c r="P246" s="79"/>
      <c r="Q246" s="79"/>
      <c r="R246" s="79"/>
      <c r="S246" s="79"/>
      <c r="T246" s="79"/>
      <c r="U246" s="43" t="e">
        <f t="shared" si="86"/>
        <v>#DIV/0!</v>
      </c>
      <c r="V246" s="38"/>
      <c r="W246" s="45"/>
      <c r="X246" s="45"/>
      <c r="Y246" s="15" t="s">
        <v>33</v>
      </c>
      <c r="Z246" s="16"/>
      <c r="AA246" s="16"/>
    </row>
    <row r="247" spans="1:27" s="46" customFormat="1" ht="22.5" customHeight="1" thickTop="1" thickBot="1" x14ac:dyDescent="0.3">
      <c r="A247" s="31" t="s">
        <v>30</v>
      </c>
      <c r="B247" s="32" t="s">
        <v>48</v>
      </c>
      <c r="C247" s="32" t="s">
        <v>127</v>
      </c>
      <c r="D247" s="32" t="s">
        <v>48</v>
      </c>
      <c r="E247" s="32"/>
      <c r="F247" s="32"/>
      <c r="G247" s="32"/>
      <c r="H247" s="33"/>
      <c r="I247" s="33"/>
      <c r="J247" s="34" t="s">
        <v>390</v>
      </c>
      <c r="K247" s="81"/>
      <c r="L247" s="81"/>
      <c r="M247" s="81"/>
      <c r="N247" s="81">
        <f t="shared" si="99"/>
        <v>0</v>
      </c>
      <c r="O247" s="81"/>
      <c r="P247" s="81"/>
      <c r="Q247" s="81"/>
      <c r="R247" s="81"/>
      <c r="S247" s="81"/>
      <c r="T247" s="81"/>
      <c r="U247" s="36" t="e">
        <f t="shared" si="86"/>
        <v>#DIV/0!</v>
      </c>
      <c r="V247" s="32"/>
      <c r="W247" s="37"/>
      <c r="X247" s="37"/>
      <c r="Y247" s="15" t="s">
        <v>33</v>
      </c>
      <c r="Z247" s="16"/>
      <c r="AA247" s="16"/>
    </row>
    <row r="248" spans="1:27" s="46" customFormat="1" ht="22.5" customHeight="1" thickTop="1" thickBot="1" x14ac:dyDescent="0.3">
      <c r="A248" s="31" t="s">
        <v>30</v>
      </c>
      <c r="B248" s="32" t="s">
        <v>48</v>
      </c>
      <c r="C248" s="32" t="s">
        <v>127</v>
      </c>
      <c r="D248" s="32" t="s">
        <v>72</v>
      </c>
      <c r="E248" s="32"/>
      <c r="F248" s="32"/>
      <c r="G248" s="32"/>
      <c r="H248" s="33"/>
      <c r="I248" s="33"/>
      <c r="J248" s="34" t="s">
        <v>391</v>
      </c>
      <c r="K248" s="81">
        <f>+K249+K250+K251+K252+K253</f>
        <v>0</v>
      </c>
      <c r="L248" s="81">
        <f>+L249+L250+L251+L252+L253</f>
        <v>0</v>
      </c>
      <c r="M248" s="81">
        <f>+M249+M250+M251+M252+M253</f>
        <v>0</v>
      </c>
      <c r="N248" s="81">
        <f t="shared" si="99"/>
        <v>0</v>
      </c>
      <c r="O248" s="81">
        <f t="shared" ref="O248:T248" si="101">+O249+O250+O251+O252+O253</f>
        <v>0</v>
      </c>
      <c r="P248" s="81">
        <f t="shared" si="101"/>
        <v>0</v>
      </c>
      <c r="Q248" s="81">
        <f t="shared" si="101"/>
        <v>0</v>
      </c>
      <c r="R248" s="81">
        <f t="shared" si="101"/>
        <v>0</v>
      </c>
      <c r="S248" s="81">
        <f t="shared" si="101"/>
        <v>0</v>
      </c>
      <c r="T248" s="81">
        <f t="shared" si="101"/>
        <v>0</v>
      </c>
      <c r="U248" s="36" t="e">
        <f t="shared" si="86"/>
        <v>#DIV/0!</v>
      </c>
      <c r="V248" s="32"/>
      <c r="W248" s="37"/>
      <c r="X248" s="37"/>
      <c r="Y248" s="15" t="s">
        <v>33</v>
      </c>
      <c r="Z248" s="16"/>
      <c r="AA248" s="16"/>
    </row>
    <row r="249" spans="1:27" s="56" customFormat="1" ht="22.5" customHeight="1" thickTop="1" thickBot="1" x14ac:dyDescent="0.3">
      <c r="A249" s="52" t="s">
        <v>30</v>
      </c>
      <c r="B249" s="40" t="s">
        <v>48</v>
      </c>
      <c r="C249" s="40" t="s">
        <v>127</v>
      </c>
      <c r="D249" s="40" t="s">
        <v>72</v>
      </c>
      <c r="E249" s="39" t="s">
        <v>34</v>
      </c>
      <c r="F249" s="40"/>
      <c r="G249" s="40"/>
      <c r="H249" s="40"/>
      <c r="I249" s="40"/>
      <c r="J249" s="48" t="s">
        <v>392</v>
      </c>
      <c r="K249" s="80"/>
      <c r="L249" s="80"/>
      <c r="M249" s="80"/>
      <c r="N249" s="80">
        <f t="shared" si="99"/>
        <v>0</v>
      </c>
      <c r="O249" s="80"/>
      <c r="P249" s="80"/>
      <c r="Q249" s="80"/>
      <c r="R249" s="80"/>
      <c r="S249" s="80"/>
      <c r="T249" s="80"/>
      <c r="U249" s="51" t="e">
        <f t="shared" si="86"/>
        <v>#DIV/0!</v>
      </c>
      <c r="V249" s="52"/>
      <c r="W249" s="53"/>
      <c r="X249" s="53"/>
      <c r="Y249" s="54" t="s">
        <v>33</v>
      </c>
      <c r="Z249" s="16"/>
      <c r="AA249" s="16"/>
    </row>
    <row r="250" spans="1:27" s="56" customFormat="1" ht="22.5" customHeight="1" thickTop="1" thickBot="1" x14ac:dyDescent="0.3">
      <c r="A250" s="52" t="s">
        <v>30</v>
      </c>
      <c r="B250" s="40" t="s">
        <v>48</v>
      </c>
      <c r="C250" s="40" t="s">
        <v>127</v>
      </c>
      <c r="D250" s="40" t="s">
        <v>72</v>
      </c>
      <c r="E250" s="39" t="s">
        <v>48</v>
      </c>
      <c r="F250" s="40"/>
      <c r="G250" s="40"/>
      <c r="H250" s="40"/>
      <c r="I250" s="40"/>
      <c r="J250" s="48" t="s">
        <v>393</v>
      </c>
      <c r="K250" s="80"/>
      <c r="L250" s="80"/>
      <c r="M250" s="80"/>
      <c r="N250" s="80">
        <f t="shared" si="99"/>
        <v>0</v>
      </c>
      <c r="O250" s="80"/>
      <c r="P250" s="80"/>
      <c r="Q250" s="80"/>
      <c r="R250" s="80"/>
      <c r="S250" s="80"/>
      <c r="T250" s="80"/>
      <c r="U250" s="51" t="e">
        <f t="shared" si="86"/>
        <v>#DIV/0!</v>
      </c>
      <c r="V250" s="52"/>
      <c r="W250" s="53"/>
      <c r="X250" s="53"/>
      <c r="Y250" s="54" t="s">
        <v>33</v>
      </c>
      <c r="Z250" s="16"/>
      <c r="AA250" s="16"/>
    </row>
    <row r="251" spans="1:27" s="56" customFormat="1" ht="22.5" customHeight="1" thickTop="1" thickBot="1" x14ac:dyDescent="0.3">
      <c r="A251" s="52" t="s">
        <v>30</v>
      </c>
      <c r="B251" s="40" t="s">
        <v>48</v>
      </c>
      <c r="C251" s="40" t="s">
        <v>127</v>
      </c>
      <c r="D251" s="40" t="s">
        <v>72</v>
      </c>
      <c r="E251" s="39" t="s">
        <v>72</v>
      </c>
      <c r="F251" s="40"/>
      <c r="G251" s="40"/>
      <c r="H251" s="40"/>
      <c r="I251" s="40"/>
      <c r="J251" s="48" t="s">
        <v>394</v>
      </c>
      <c r="K251" s="80"/>
      <c r="L251" s="80"/>
      <c r="M251" s="80"/>
      <c r="N251" s="80">
        <f t="shared" si="99"/>
        <v>0</v>
      </c>
      <c r="O251" s="80"/>
      <c r="P251" s="80"/>
      <c r="Q251" s="80"/>
      <c r="R251" s="80"/>
      <c r="S251" s="80"/>
      <c r="T251" s="80"/>
      <c r="U251" s="51" t="e">
        <f t="shared" si="86"/>
        <v>#DIV/0!</v>
      </c>
      <c r="V251" s="52"/>
      <c r="W251" s="53"/>
      <c r="X251" s="53"/>
      <c r="Y251" s="54" t="s">
        <v>33</v>
      </c>
      <c r="Z251" s="16"/>
      <c r="AA251" s="16"/>
    </row>
    <row r="252" spans="1:27" s="56" customFormat="1" ht="22.5" customHeight="1" thickTop="1" thickBot="1" x14ac:dyDescent="0.3">
      <c r="A252" s="52" t="s">
        <v>30</v>
      </c>
      <c r="B252" s="40" t="s">
        <v>48</v>
      </c>
      <c r="C252" s="40" t="s">
        <v>127</v>
      </c>
      <c r="D252" s="40" t="s">
        <v>72</v>
      </c>
      <c r="E252" s="39" t="s">
        <v>76</v>
      </c>
      <c r="F252" s="40"/>
      <c r="G252" s="40"/>
      <c r="H252" s="40"/>
      <c r="I252" s="40"/>
      <c r="J252" s="48" t="s">
        <v>395</v>
      </c>
      <c r="K252" s="80"/>
      <c r="L252" s="80"/>
      <c r="M252" s="80"/>
      <c r="N252" s="80">
        <f t="shared" si="99"/>
        <v>0</v>
      </c>
      <c r="O252" s="80"/>
      <c r="P252" s="80"/>
      <c r="Q252" s="80"/>
      <c r="R252" s="80"/>
      <c r="S252" s="80"/>
      <c r="T252" s="80"/>
      <c r="U252" s="51" t="e">
        <f t="shared" si="86"/>
        <v>#DIV/0!</v>
      </c>
      <c r="V252" s="52"/>
      <c r="W252" s="53"/>
      <c r="X252" s="53"/>
      <c r="Y252" s="54" t="s">
        <v>33</v>
      </c>
      <c r="Z252" s="16"/>
      <c r="AA252" s="16"/>
    </row>
    <row r="253" spans="1:27" s="56" customFormat="1" ht="22.5" customHeight="1" thickTop="1" thickBot="1" x14ac:dyDescent="0.3">
      <c r="A253" s="52" t="s">
        <v>30</v>
      </c>
      <c r="B253" s="40" t="s">
        <v>48</v>
      </c>
      <c r="C253" s="40" t="s">
        <v>127</v>
      </c>
      <c r="D253" s="40" t="s">
        <v>72</v>
      </c>
      <c r="E253" s="39" t="s">
        <v>101</v>
      </c>
      <c r="F253" s="40"/>
      <c r="G253" s="40"/>
      <c r="H253" s="40"/>
      <c r="I253" s="40"/>
      <c r="J253" s="48" t="s">
        <v>396</v>
      </c>
      <c r="K253" s="80"/>
      <c r="L253" s="80"/>
      <c r="M253" s="80"/>
      <c r="N253" s="80">
        <f t="shared" si="99"/>
        <v>0</v>
      </c>
      <c r="O253" s="80"/>
      <c r="P253" s="80"/>
      <c r="Q253" s="80"/>
      <c r="R253" s="80"/>
      <c r="S253" s="80"/>
      <c r="T253" s="80"/>
      <c r="U253" s="51" t="e">
        <f t="shared" si="86"/>
        <v>#DIV/0!</v>
      </c>
      <c r="V253" s="52"/>
      <c r="W253" s="53"/>
      <c r="X253" s="53"/>
      <c r="Y253" s="54" t="s">
        <v>33</v>
      </c>
      <c r="Z253" s="16"/>
      <c r="AA253" s="16"/>
    </row>
    <row r="254" spans="1:27" s="46" customFormat="1" ht="22.5" customHeight="1" thickTop="1" thickBot="1" x14ac:dyDescent="0.3">
      <c r="A254" s="31" t="s">
        <v>30</v>
      </c>
      <c r="B254" s="32" t="s">
        <v>48</v>
      </c>
      <c r="C254" s="32" t="s">
        <v>127</v>
      </c>
      <c r="D254" s="32" t="s">
        <v>76</v>
      </c>
      <c r="E254" s="32"/>
      <c r="F254" s="32"/>
      <c r="G254" s="32"/>
      <c r="H254" s="33"/>
      <c r="I254" s="33"/>
      <c r="J254" s="34" t="s">
        <v>397</v>
      </c>
      <c r="K254" s="81"/>
      <c r="L254" s="81"/>
      <c r="M254" s="81"/>
      <c r="N254" s="81">
        <f t="shared" si="99"/>
        <v>0</v>
      </c>
      <c r="O254" s="81"/>
      <c r="P254" s="81"/>
      <c r="Q254" s="81"/>
      <c r="R254" s="81"/>
      <c r="S254" s="81"/>
      <c r="T254" s="81"/>
      <c r="U254" s="36" t="e">
        <f t="shared" si="86"/>
        <v>#DIV/0!</v>
      </c>
      <c r="V254" s="32"/>
      <c r="W254" s="37"/>
      <c r="X254" s="37"/>
      <c r="Y254" s="15" t="s">
        <v>33</v>
      </c>
      <c r="Z254" s="16"/>
      <c r="AA254" s="16"/>
    </row>
    <row r="255" spans="1:27" s="46" customFormat="1" ht="22.5" customHeight="1" thickTop="1" thickBot="1" x14ac:dyDescent="0.3">
      <c r="A255" s="31" t="s">
        <v>30</v>
      </c>
      <c r="B255" s="32" t="s">
        <v>48</v>
      </c>
      <c r="C255" s="32" t="s">
        <v>127</v>
      </c>
      <c r="D255" s="32" t="s">
        <v>101</v>
      </c>
      <c r="E255" s="32"/>
      <c r="F255" s="32"/>
      <c r="G255" s="32"/>
      <c r="H255" s="33"/>
      <c r="I255" s="33"/>
      <c r="J255" s="34" t="s">
        <v>398</v>
      </c>
      <c r="K255" s="81"/>
      <c r="L255" s="81"/>
      <c r="M255" s="81"/>
      <c r="N255" s="81">
        <f t="shared" si="99"/>
        <v>0</v>
      </c>
      <c r="O255" s="81"/>
      <c r="P255" s="81"/>
      <c r="Q255" s="81"/>
      <c r="R255" s="81"/>
      <c r="S255" s="81"/>
      <c r="T255" s="81"/>
      <c r="U255" s="36" t="e">
        <f t="shared" si="86"/>
        <v>#DIV/0!</v>
      </c>
      <c r="V255" s="32"/>
      <c r="W255" s="37"/>
      <c r="X255" s="37"/>
      <c r="Y255" s="15" t="s">
        <v>33</v>
      </c>
      <c r="Z255" s="16"/>
      <c r="AA255" s="16"/>
    </row>
    <row r="256" spans="1:27" s="46" customFormat="1" ht="22.5" customHeight="1" thickTop="1" thickBot="1" x14ac:dyDescent="0.3">
      <c r="A256" s="31">
        <v>1</v>
      </c>
      <c r="B256" s="32" t="s">
        <v>48</v>
      </c>
      <c r="C256" s="32" t="s">
        <v>127</v>
      </c>
      <c r="D256" s="32" t="s">
        <v>127</v>
      </c>
      <c r="E256" s="32"/>
      <c r="F256" s="32"/>
      <c r="G256" s="32"/>
      <c r="H256" s="33"/>
      <c r="I256" s="33"/>
      <c r="J256" s="34" t="s">
        <v>399</v>
      </c>
      <c r="K256" s="81"/>
      <c r="L256" s="81"/>
      <c r="M256" s="81"/>
      <c r="N256" s="81">
        <f t="shared" si="99"/>
        <v>0</v>
      </c>
      <c r="O256" s="81"/>
      <c r="P256" s="81"/>
      <c r="Q256" s="81"/>
      <c r="R256" s="81"/>
      <c r="S256" s="81"/>
      <c r="T256" s="81"/>
      <c r="U256" s="36" t="e">
        <f t="shared" si="86"/>
        <v>#DIV/0!</v>
      </c>
      <c r="V256" s="32"/>
      <c r="W256" s="37"/>
      <c r="X256" s="37"/>
      <c r="Y256" s="15"/>
      <c r="Z256" s="16"/>
      <c r="AA256" s="16"/>
    </row>
    <row r="257" spans="1:256" s="46" customFormat="1" ht="22.5" customHeight="1" thickTop="1" thickBot="1" x14ac:dyDescent="0.3">
      <c r="A257" s="24" t="s">
        <v>30</v>
      </c>
      <c r="B257" s="25" t="s">
        <v>48</v>
      </c>
      <c r="C257" s="25" t="s">
        <v>131</v>
      </c>
      <c r="D257" s="25"/>
      <c r="E257" s="25"/>
      <c r="F257" s="25"/>
      <c r="G257" s="25"/>
      <c r="H257" s="26"/>
      <c r="I257" s="26"/>
      <c r="J257" s="27" t="s">
        <v>400</v>
      </c>
      <c r="K257" s="28">
        <f t="shared" ref="K257:P257" si="102">+K258+K271+K284</f>
        <v>0</v>
      </c>
      <c r="L257" s="28">
        <f t="shared" si="102"/>
        <v>7399751219.1799984</v>
      </c>
      <c r="M257" s="28">
        <f t="shared" si="102"/>
        <v>0</v>
      </c>
      <c r="N257" s="28">
        <f t="shared" si="102"/>
        <v>7399751219.1799984</v>
      </c>
      <c r="O257" s="28">
        <f t="shared" si="102"/>
        <v>152634787</v>
      </c>
      <c r="P257" s="28">
        <f t="shared" si="102"/>
        <v>7247116432.1799984</v>
      </c>
      <c r="Q257" s="28">
        <f>+Q258+Q271+Q284</f>
        <v>0</v>
      </c>
      <c r="R257" s="28">
        <f>+R258+R271+R284</f>
        <v>0</v>
      </c>
      <c r="S257" s="28">
        <f>+S258+S271+S284</f>
        <v>0</v>
      </c>
      <c r="T257" s="28">
        <f>+T258+T271+T284</f>
        <v>7399751219.1799984</v>
      </c>
      <c r="U257" s="29" t="e">
        <f t="shared" si="86"/>
        <v>#DIV/0!</v>
      </c>
      <c r="V257" s="25"/>
      <c r="W257" s="25" t="s">
        <v>401</v>
      </c>
      <c r="X257" s="25"/>
      <c r="Y257" s="15" t="s">
        <v>33</v>
      </c>
      <c r="Z257" s="16"/>
      <c r="AA257" s="16"/>
    </row>
    <row r="258" spans="1:256" s="46" customFormat="1" ht="22.5" customHeight="1" thickTop="1" thickBot="1" x14ac:dyDescent="0.3">
      <c r="A258" s="31" t="s">
        <v>30</v>
      </c>
      <c r="B258" s="32" t="s">
        <v>48</v>
      </c>
      <c r="C258" s="32" t="s">
        <v>131</v>
      </c>
      <c r="D258" s="32" t="s">
        <v>34</v>
      </c>
      <c r="E258" s="32"/>
      <c r="F258" s="32"/>
      <c r="G258" s="32"/>
      <c r="H258" s="33"/>
      <c r="I258" s="33"/>
      <c r="J258" s="34" t="s">
        <v>402</v>
      </c>
      <c r="K258" s="35">
        <f>+K259+K261+K262+K268+K269</f>
        <v>0</v>
      </c>
      <c r="L258" s="35">
        <f t="shared" ref="L258:U258" si="103">+L259+L261+L262+L268+L269+L270</f>
        <v>1443690435.440002</v>
      </c>
      <c r="M258" s="35">
        <f t="shared" si="103"/>
        <v>0</v>
      </c>
      <c r="N258" s="35">
        <f t="shared" si="103"/>
        <v>1443690435.440002</v>
      </c>
      <c r="O258" s="35">
        <f t="shared" si="103"/>
        <v>116677334</v>
      </c>
      <c r="P258" s="35">
        <f t="shared" si="103"/>
        <v>1327013101.440002</v>
      </c>
      <c r="Q258" s="35">
        <f t="shared" si="103"/>
        <v>0</v>
      </c>
      <c r="R258" s="35">
        <f t="shared" si="103"/>
        <v>0</v>
      </c>
      <c r="S258" s="35">
        <f t="shared" si="103"/>
        <v>0</v>
      </c>
      <c r="T258" s="35">
        <f t="shared" si="103"/>
        <v>1443690435.440002</v>
      </c>
      <c r="U258" s="36" t="e">
        <f t="shared" si="103"/>
        <v>#DIV/0!</v>
      </c>
      <c r="V258" s="32"/>
      <c r="W258" s="32"/>
      <c r="X258" s="32"/>
      <c r="Y258" s="15" t="s">
        <v>33</v>
      </c>
      <c r="Z258" s="16"/>
      <c r="AA258" s="16"/>
    </row>
    <row r="259" spans="1:256" s="46" customFormat="1" ht="22.5" customHeight="1" thickTop="1" thickBot="1" x14ac:dyDescent="0.3">
      <c r="A259" s="63" t="s">
        <v>30</v>
      </c>
      <c r="B259" s="38" t="s">
        <v>48</v>
      </c>
      <c r="C259" s="38" t="s">
        <v>131</v>
      </c>
      <c r="D259" s="38" t="s">
        <v>34</v>
      </c>
      <c r="E259" s="39" t="s">
        <v>34</v>
      </c>
      <c r="F259" s="38"/>
      <c r="G259" s="38"/>
      <c r="H259" s="40"/>
      <c r="I259" s="40"/>
      <c r="J259" s="41" t="s">
        <v>403</v>
      </c>
      <c r="K259" s="42">
        <f t="shared" ref="K259:T259" si="104">+K260</f>
        <v>0</v>
      </c>
      <c r="L259" s="42">
        <f t="shared" si="104"/>
        <v>487761439.33000201</v>
      </c>
      <c r="M259" s="42">
        <f t="shared" si="104"/>
        <v>0</v>
      </c>
      <c r="N259" s="42">
        <f t="shared" si="104"/>
        <v>487761439.33000201</v>
      </c>
      <c r="O259" s="42">
        <f t="shared" si="104"/>
        <v>20000000</v>
      </c>
      <c r="P259" s="42">
        <f t="shared" si="104"/>
        <v>467761439.33000201</v>
      </c>
      <c r="Q259" s="42">
        <f t="shared" si="104"/>
        <v>0</v>
      </c>
      <c r="R259" s="42">
        <f t="shared" si="104"/>
        <v>0</v>
      </c>
      <c r="S259" s="42">
        <f t="shared" si="104"/>
        <v>0</v>
      </c>
      <c r="T259" s="42">
        <f t="shared" si="104"/>
        <v>487761439.33000201</v>
      </c>
      <c r="U259" s="43" t="e">
        <f t="shared" si="86"/>
        <v>#DIV/0!</v>
      </c>
      <c r="V259" s="38"/>
      <c r="W259" s="45"/>
      <c r="X259" s="45"/>
      <c r="Y259" s="15" t="s">
        <v>33</v>
      </c>
      <c r="Z259" s="16"/>
      <c r="AA259" s="16"/>
    </row>
    <row r="260" spans="1:256" ht="22.5" customHeight="1" thickTop="1" thickBot="1" x14ac:dyDescent="0.3">
      <c r="A260" s="52" t="s">
        <v>30</v>
      </c>
      <c r="B260" s="40" t="s">
        <v>48</v>
      </c>
      <c r="C260" s="40" t="s">
        <v>131</v>
      </c>
      <c r="D260" s="40" t="s">
        <v>34</v>
      </c>
      <c r="E260" s="47" t="s">
        <v>34</v>
      </c>
      <c r="F260" s="40" t="s">
        <v>34</v>
      </c>
      <c r="G260" s="40"/>
      <c r="H260" s="40"/>
      <c r="I260" s="40"/>
      <c r="J260" s="48" t="s">
        <v>404</v>
      </c>
      <c r="K260" s="49"/>
      <c r="L260" s="49">
        <v>487761439.33000201</v>
      </c>
      <c r="M260" s="49"/>
      <c r="N260" s="49">
        <f t="shared" si="99"/>
        <v>487761439.33000201</v>
      </c>
      <c r="O260" s="49">
        <v>20000000</v>
      </c>
      <c r="P260" s="49">
        <f>+N260-O260</f>
        <v>467761439.33000201</v>
      </c>
      <c r="Q260" s="49"/>
      <c r="R260" s="49"/>
      <c r="S260" s="49">
        <v>0</v>
      </c>
      <c r="T260" s="49">
        <f>+L260</f>
        <v>487761439.33000201</v>
      </c>
      <c r="U260" s="51" t="e">
        <f t="shared" si="86"/>
        <v>#DIV/0!</v>
      </c>
      <c r="V260" s="40"/>
      <c r="W260" s="53"/>
      <c r="X260" s="53"/>
      <c r="Y260" s="15" t="s">
        <v>33</v>
      </c>
      <c r="Z260" s="16"/>
      <c r="AA260" s="16"/>
    </row>
    <row r="261" spans="1:256" s="88" customFormat="1" ht="22.5" customHeight="1" thickTop="1" thickBot="1" x14ac:dyDescent="0.3">
      <c r="A261" s="63" t="s">
        <v>30</v>
      </c>
      <c r="B261" s="38" t="s">
        <v>48</v>
      </c>
      <c r="C261" s="38" t="s">
        <v>131</v>
      </c>
      <c r="D261" s="38" t="s">
        <v>34</v>
      </c>
      <c r="E261" s="39" t="s">
        <v>48</v>
      </c>
      <c r="F261" s="39"/>
      <c r="G261" s="39"/>
      <c r="H261" s="39"/>
      <c r="I261" s="39"/>
      <c r="J261" s="41" t="s">
        <v>405</v>
      </c>
      <c r="K261" s="42"/>
      <c r="L261" s="42">
        <v>733478700</v>
      </c>
      <c r="M261" s="42"/>
      <c r="N261" s="42">
        <f>K261+L261-M261</f>
        <v>733478700</v>
      </c>
      <c r="O261" s="42">
        <v>73347870</v>
      </c>
      <c r="P261" s="42">
        <f>+N261-O261</f>
        <v>660130830</v>
      </c>
      <c r="Q261" s="42"/>
      <c r="R261" s="42"/>
      <c r="S261" s="42"/>
      <c r="T261" s="42">
        <f t="shared" ref="T261:T283" si="105">+L261</f>
        <v>733478700</v>
      </c>
      <c r="U261" s="43" t="e">
        <f t="shared" si="86"/>
        <v>#DIV/0!</v>
      </c>
      <c r="V261" s="38"/>
      <c r="W261" s="39"/>
      <c r="X261" s="39"/>
      <c r="Y261" s="15" t="s">
        <v>33</v>
      </c>
      <c r="Z261" s="68"/>
      <c r="AA261" s="68"/>
      <c r="AB261" s="15"/>
      <c r="AC261" s="15"/>
      <c r="AD261" s="15"/>
      <c r="AE261" s="15"/>
      <c r="AF261" s="15"/>
      <c r="AG261" s="15"/>
      <c r="AH261" s="15"/>
      <c r="AI261" s="15"/>
      <c r="AJ261" s="15"/>
      <c r="AK261" s="15"/>
      <c r="AL261" s="15"/>
      <c r="AM261" s="15"/>
      <c r="AN261" s="90"/>
      <c r="AO261" s="15"/>
      <c r="AP261" s="15"/>
      <c r="AQ261" s="15"/>
      <c r="AR261" s="15"/>
      <c r="AS261" s="15"/>
      <c r="AT261" s="15"/>
      <c r="AU261" s="15"/>
      <c r="AV261" s="15"/>
      <c r="AW261" s="15"/>
      <c r="AX261" s="15"/>
      <c r="AY261" s="15"/>
      <c r="AZ261" s="15"/>
      <c r="BA261" s="15"/>
      <c r="BB261" s="15"/>
      <c r="BC261" s="15"/>
      <c r="BD261" s="15"/>
      <c r="BE261" s="15"/>
      <c r="BF261" s="15"/>
      <c r="BG261" s="15"/>
      <c r="BH261" s="90"/>
      <c r="BI261" s="15"/>
      <c r="BJ261" s="15"/>
      <c r="BK261" s="15"/>
      <c r="BL261" s="15"/>
      <c r="BM261" s="15"/>
      <c r="BN261" s="15"/>
      <c r="BO261" s="15"/>
      <c r="BP261" s="15"/>
      <c r="BQ261" s="15"/>
      <c r="BR261" s="15"/>
      <c r="BS261" s="15"/>
      <c r="BT261" s="15"/>
      <c r="BU261" s="15"/>
      <c r="BV261" s="15"/>
      <c r="BW261" s="15"/>
      <c r="BX261" s="15"/>
      <c r="BY261" s="15"/>
      <c r="BZ261" s="15"/>
      <c r="CA261" s="15"/>
      <c r="CB261" s="90"/>
      <c r="CC261" s="15"/>
      <c r="CD261" s="91"/>
      <c r="CE261" s="39"/>
      <c r="CF261" s="39"/>
      <c r="CG261" s="39"/>
      <c r="CH261" s="39"/>
      <c r="CI261" s="39"/>
      <c r="CJ261" s="39"/>
      <c r="CK261" s="39"/>
      <c r="CL261" s="39"/>
      <c r="CM261" s="39"/>
      <c r="CN261" s="39"/>
      <c r="CO261" s="39"/>
      <c r="CP261" s="39"/>
      <c r="CQ261" s="39"/>
      <c r="CR261" s="39"/>
      <c r="CS261" s="39"/>
      <c r="CT261" s="39"/>
      <c r="CU261" s="39"/>
      <c r="CV261" s="92"/>
      <c r="CW261" s="39"/>
      <c r="CX261" s="39"/>
      <c r="CY261" s="39"/>
      <c r="CZ261" s="39"/>
      <c r="DA261" s="39"/>
      <c r="DB261" s="39"/>
      <c r="DC261" s="39"/>
      <c r="DD261" s="39"/>
      <c r="DE261" s="39"/>
      <c r="DF261" s="39"/>
      <c r="DG261" s="39"/>
      <c r="DH261" s="39"/>
      <c r="DI261" s="39"/>
      <c r="DJ261" s="39"/>
      <c r="DK261" s="39"/>
      <c r="DL261" s="39"/>
      <c r="DM261" s="39"/>
      <c r="DN261" s="39"/>
      <c r="DO261" s="39"/>
      <c r="DP261" s="92"/>
      <c r="DQ261" s="39"/>
      <c r="DR261" s="39"/>
      <c r="DS261" s="39"/>
      <c r="DT261" s="39"/>
      <c r="DU261" s="39"/>
      <c r="DV261" s="39"/>
      <c r="DW261" s="39"/>
      <c r="DX261" s="39"/>
      <c r="DY261" s="39"/>
      <c r="DZ261" s="39"/>
      <c r="EA261" s="39"/>
      <c r="EB261" s="39"/>
      <c r="EC261" s="39"/>
      <c r="ED261" s="39"/>
      <c r="EE261" s="39"/>
      <c r="EF261" s="39"/>
      <c r="EG261" s="39"/>
      <c r="EH261" s="39"/>
      <c r="EI261" s="39"/>
      <c r="EJ261" s="92"/>
      <c r="EK261" s="39"/>
      <c r="EL261" s="39"/>
      <c r="EM261" s="39"/>
      <c r="EN261" s="39"/>
      <c r="EO261" s="39"/>
      <c r="EP261" s="39"/>
      <c r="EQ261" s="39"/>
      <c r="ER261" s="39"/>
      <c r="ES261" s="39"/>
      <c r="ET261" s="39"/>
      <c r="EU261" s="39"/>
      <c r="EV261" s="39"/>
      <c r="EW261" s="39"/>
      <c r="EX261" s="39"/>
      <c r="EY261" s="39"/>
      <c r="EZ261" s="39"/>
      <c r="FA261" s="39"/>
      <c r="FB261" s="39"/>
      <c r="FC261" s="39"/>
      <c r="FD261" s="92"/>
      <c r="FE261" s="39"/>
      <c r="FF261" s="39"/>
      <c r="FG261" s="39"/>
      <c r="FH261" s="39"/>
      <c r="FI261" s="39"/>
      <c r="FJ261" s="39"/>
      <c r="FK261" s="39"/>
      <c r="FL261" s="39"/>
      <c r="FM261" s="39"/>
      <c r="FN261" s="39"/>
      <c r="FO261" s="39"/>
      <c r="FP261" s="39"/>
      <c r="FQ261" s="39"/>
      <c r="FR261" s="39"/>
      <c r="FS261" s="39"/>
      <c r="FT261" s="39"/>
      <c r="FU261" s="39"/>
      <c r="FV261" s="39"/>
      <c r="FW261" s="39"/>
      <c r="FX261" s="92"/>
      <c r="FY261" s="39"/>
      <c r="FZ261" s="39"/>
      <c r="GA261" s="39"/>
      <c r="GB261" s="39"/>
      <c r="GC261" s="39"/>
      <c r="GD261" s="39"/>
      <c r="GE261" s="39"/>
      <c r="GF261" s="39"/>
      <c r="GG261" s="39"/>
      <c r="GH261" s="39"/>
      <c r="GI261" s="39"/>
      <c r="GJ261" s="39"/>
      <c r="GK261" s="39"/>
      <c r="GL261" s="39"/>
      <c r="GM261" s="39"/>
      <c r="GN261" s="39"/>
      <c r="GO261" s="39"/>
      <c r="GP261" s="39"/>
      <c r="GQ261" s="39"/>
      <c r="GR261" s="92"/>
      <c r="GS261" s="39"/>
      <c r="GT261" s="39"/>
      <c r="GU261" s="39"/>
      <c r="GV261" s="39"/>
      <c r="GW261" s="39"/>
      <c r="GX261" s="39"/>
      <c r="GY261" s="39"/>
      <c r="GZ261" s="39"/>
      <c r="HA261" s="39"/>
      <c r="HB261" s="39"/>
      <c r="HC261" s="39"/>
      <c r="HD261" s="39"/>
      <c r="HE261" s="39"/>
      <c r="HF261" s="39"/>
      <c r="HG261" s="39"/>
      <c r="HH261" s="39"/>
      <c r="HI261" s="39"/>
      <c r="HJ261" s="39"/>
      <c r="HK261" s="39"/>
      <c r="HL261" s="92"/>
      <c r="HM261" s="39"/>
      <c r="HN261" s="39"/>
      <c r="HO261" s="39"/>
      <c r="HP261" s="39"/>
      <c r="HQ261" s="39"/>
      <c r="HR261" s="39"/>
      <c r="HS261" s="39"/>
      <c r="HT261" s="39"/>
      <c r="HU261" s="39"/>
      <c r="HV261" s="39"/>
      <c r="HW261" s="39"/>
      <c r="HX261" s="39"/>
      <c r="HY261" s="39"/>
      <c r="HZ261" s="39"/>
      <c r="IA261" s="39"/>
      <c r="IB261" s="39"/>
      <c r="IC261" s="39"/>
      <c r="ID261" s="39"/>
      <c r="IE261" s="39"/>
      <c r="IF261" s="92"/>
      <c r="IG261" s="39"/>
      <c r="IH261" s="39"/>
      <c r="II261" s="39"/>
      <c r="IJ261" s="39"/>
      <c r="IK261" s="39"/>
      <c r="IL261" s="39"/>
      <c r="IM261" s="39"/>
      <c r="IN261" s="39"/>
      <c r="IO261" s="39"/>
      <c r="IP261" s="39"/>
      <c r="IQ261" s="39"/>
      <c r="IR261" s="39"/>
      <c r="IS261" s="39"/>
      <c r="IT261" s="39"/>
      <c r="IU261" s="39"/>
      <c r="IV261" s="39"/>
    </row>
    <row r="262" spans="1:256" s="46" customFormat="1" ht="22.5" customHeight="1" thickTop="1" thickBot="1" x14ac:dyDescent="0.3">
      <c r="A262" s="63" t="s">
        <v>30</v>
      </c>
      <c r="B262" s="38" t="s">
        <v>48</v>
      </c>
      <c r="C262" s="38" t="s">
        <v>131</v>
      </c>
      <c r="D262" s="38" t="s">
        <v>34</v>
      </c>
      <c r="E262" s="39" t="s">
        <v>72</v>
      </c>
      <c r="F262" s="38"/>
      <c r="G262" s="38"/>
      <c r="H262" s="38"/>
      <c r="I262" s="38"/>
      <c r="J262" s="41" t="s">
        <v>406</v>
      </c>
      <c r="K262" s="42">
        <f>+K263+K264+K265+K266+K267</f>
        <v>0</v>
      </c>
      <c r="L262" s="42">
        <f>+L263+L264+L265+L266+L267</f>
        <v>37064431</v>
      </c>
      <c r="M262" s="42">
        <f>+M263+M264+M265+M266+M267</f>
        <v>0</v>
      </c>
      <c r="N262" s="42">
        <f>K262+L262-M262</f>
        <v>37064431</v>
      </c>
      <c r="O262" s="42">
        <f t="shared" ref="O262:T262" si="106">+O263+O264+O265+O266+O267</f>
        <v>0</v>
      </c>
      <c r="P262" s="42">
        <f t="shared" si="106"/>
        <v>37064431</v>
      </c>
      <c r="Q262" s="42">
        <f t="shared" si="106"/>
        <v>0</v>
      </c>
      <c r="R262" s="42">
        <f t="shared" si="106"/>
        <v>0</v>
      </c>
      <c r="S262" s="42">
        <f t="shared" si="106"/>
        <v>0</v>
      </c>
      <c r="T262" s="42">
        <f t="shared" si="106"/>
        <v>37064431</v>
      </c>
      <c r="U262" s="43" t="e">
        <f t="shared" si="86"/>
        <v>#DIV/0!</v>
      </c>
      <c r="V262" s="38"/>
      <c r="W262" s="45"/>
      <c r="X262" s="45"/>
      <c r="Y262" s="15" t="s">
        <v>33</v>
      </c>
      <c r="Z262" s="68"/>
      <c r="AA262" s="68"/>
    </row>
    <row r="263" spans="1:256" ht="22.5" customHeight="1" thickTop="1" thickBot="1" x14ac:dyDescent="0.3">
      <c r="A263" s="52" t="s">
        <v>30</v>
      </c>
      <c r="B263" s="40" t="s">
        <v>48</v>
      </c>
      <c r="C263" s="40" t="s">
        <v>131</v>
      </c>
      <c r="D263" s="40" t="s">
        <v>34</v>
      </c>
      <c r="E263" s="47" t="s">
        <v>72</v>
      </c>
      <c r="F263" s="40" t="s">
        <v>34</v>
      </c>
      <c r="G263" s="40"/>
      <c r="H263" s="40"/>
      <c r="I263" s="40"/>
      <c r="J263" s="48" t="s">
        <v>407</v>
      </c>
      <c r="K263" s="49"/>
      <c r="L263" s="49">
        <v>29242119</v>
      </c>
      <c r="M263" s="49"/>
      <c r="N263" s="49">
        <f t="shared" si="99"/>
        <v>29242119</v>
      </c>
      <c r="O263" s="49"/>
      <c r="P263" s="49">
        <f>+N263-O263</f>
        <v>29242119</v>
      </c>
      <c r="Q263" s="49"/>
      <c r="R263" s="49"/>
      <c r="S263" s="49"/>
      <c r="T263" s="49">
        <f t="shared" si="105"/>
        <v>29242119</v>
      </c>
      <c r="U263" s="51" t="e">
        <f t="shared" si="86"/>
        <v>#DIV/0!</v>
      </c>
      <c r="V263" s="40"/>
      <c r="W263" s="53"/>
      <c r="X263" s="53"/>
      <c r="Y263" s="15" t="s">
        <v>33</v>
      </c>
      <c r="Z263" s="16"/>
      <c r="AA263" s="16"/>
    </row>
    <row r="264" spans="1:256" ht="22.5" customHeight="1" thickTop="1" thickBot="1" x14ac:dyDescent="0.3">
      <c r="A264" s="52" t="s">
        <v>30</v>
      </c>
      <c r="B264" s="40" t="s">
        <v>48</v>
      </c>
      <c r="C264" s="40" t="s">
        <v>131</v>
      </c>
      <c r="D264" s="40" t="s">
        <v>34</v>
      </c>
      <c r="E264" s="47" t="s">
        <v>72</v>
      </c>
      <c r="F264" s="40" t="s">
        <v>48</v>
      </c>
      <c r="G264" s="40"/>
      <c r="H264" s="40"/>
      <c r="I264" s="40"/>
      <c r="J264" s="48" t="s">
        <v>408</v>
      </c>
      <c r="K264" s="49"/>
      <c r="L264" s="49">
        <v>7822312</v>
      </c>
      <c r="M264" s="49"/>
      <c r="N264" s="49">
        <f t="shared" si="99"/>
        <v>7822312</v>
      </c>
      <c r="O264" s="49"/>
      <c r="P264" s="49">
        <f>+N264-O264</f>
        <v>7822312</v>
      </c>
      <c r="Q264" s="49"/>
      <c r="R264" s="49"/>
      <c r="S264" s="49"/>
      <c r="T264" s="49">
        <f t="shared" si="105"/>
        <v>7822312</v>
      </c>
      <c r="U264" s="51" t="e">
        <f t="shared" si="86"/>
        <v>#DIV/0!</v>
      </c>
      <c r="V264" s="40"/>
      <c r="W264" s="53"/>
      <c r="X264" s="53"/>
      <c r="Y264" s="15" t="s">
        <v>33</v>
      </c>
      <c r="Z264" s="16"/>
      <c r="AA264" s="16"/>
    </row>
    <row r="265" spans="1:256" ht="22.5" customHeight="1" thickTop="1" thickBot="1" x14ac:dyDescent="0.3">
      <c r="A265" s="52" t="s">
        <v>30</v>
      </c>
      <c r="B265" s="40" t="s">
        <v>48</v>
      </c>
      <c r="C265" s="40" t="s">
        <v>131</v>
      </c>
      <c r="D265" s="40" t="s">
        <v>34</v>
      </c>
      <c r="E265" s="47" t="s">
        <v>72</v>
      </c>
      <c r="F265" s="40" t="s">
        <v>72</v>
      </c>
      <c r="G265" s="40"/>
      <c r="H265" s="40"/>
      <c r="I265" s="40"/>
      <c r="J265" s="48" t="s">
        <v>409</v>
      </c>
      <c r="K265" s="49"/>
      <c r="L265" s="49">
        <v>0</v>
      </c>
      <c r="M265" s="49"/>
      <c r="N265" s="49">
        <f t="shared" si="99"/>
        <v>0</v>
      </c>
      <c r="O265" s="49"/>
      <c r="P265" s="49"/>
      <c r="Q265" s="49"/>
      <c r="R265" s="49"/>
      <c r="S265" s="49"/>
      <c r="T265" s="49">
        <f t="shared" si="105"/>
        <v>0</v>
      </c>
      <c r="U265" s="51" t="e">
        <f t="shared" ref="U265:U304" si="107">T265/S265</f>
        <v>#DIV/0!</v>
      </c>
      <c r="V265" s="40"/>
      <c r="W265" s="53"/>
      <c r="X265" s="53"/>
      <c r="Y265" s="15" t="s">
        <v>33</v>
      </c>
      <c r="Z265" s="16"/>
      <c r="AA265" s="16"/>
    </row>
    <row r="266" spans="1:256" ht="22.5" customHeight="1" thickTop="1" thickBot="1" x14ac:dyDescent="0.3">
      <c r="A266" s="52" t="s">
        <v>30</v>
      </c>
      <c r="B266" s="40" t="s">
        <v>48</v>
      </c>
      <c r="C266" s="40" t="s">
        <v>131</v>
      </c>
      <c r="D266" s="40" t="s">
        <v>34</v>
      </c>
      <c r="E266" s="47" t="s">
        <v>72</v>
      </c>
      <c r="F266" s="40" t="s">
        <v>76</v>
      </c>
      <c r="G266" s="40"/>
      <c r="H266" s="40"/>
      <c r="I266" s="40"/>
      <c r="J266" s="48" t="s">
        <v>410</v>
      </c>
      <c r="K266" s="49"/>
      <c r="L266" s="49">
        <v>0</v>
      </c>
      <c r="M266" s="49"/>
      <c r="N266" s="49">
        <f t="shared" si="99"/>
        <v>0</v>
      </c>
      <c r="O266" s="49"/>
      <c r="P266" s="49"/>
      <c r="Q266" s="49"/>
      <c r="R266" s="49"/>
      <c r="S266" s="49"/>
      <c r="T266" s="49">
        <f t="shared" si="105"/>
        <v>0</v>
      </c>
      <c r="U266" s="51" t="e">
        <f t="shared" si="107"/>
        <v>#DIV/0!</v>
      </c>
      <c r="V266" s="40"/>
      <c r="W266" s="53"/>
      <c r="X266" s="53"/>
      <c r="Y266" s="15" t="s">
        <v>33</v>
      </c>
      <c r="Z266" s="16"/>
      <c r="AA266" s="16"/>
    </row>
    <row r="267" spans="1:256" ht="22.5" customHeight="1" thickTop="1" thickBot="1" x14ac:dyDescent="0.3">
      <c r="A267" s="52" t="s">
        <v>30</v>
      </c>
      <c r="B267" s="40" t="s">
        <v>48</v>
      </c>
      <c r="C267" s="40" t="s">
        <v>131</v>
      </c>
      <c r="D267" s="40" t="s">
        <v>34</v>
      </c>
      <c r="E267" s="47" t="s">
        <v>72</v>
      </c>
      <c r="F267" s="40" t="s">
        <v>101</v>
      </c>
      <c r="G267" s="40"/>
      <c r="H267" s="40"/>
      <c r="I267" s="40"/>
      <c r="J267" s="48" t="s">
        <v>411</v>
      </c>
      <c r="K267" s="49"/>
      <c r="L267" s="49">
        <v>0</v>
      </c>
      <c r="M267" s="49"/>
      <c r="N267" s="49">
        <f t="shared" si="99"/>
        <v>0</v>
      </c>
      <c r="O267" s="49"/>
      <c r="P267" s="49"/>
      <c r="Q267" s="49"/>
      <c r="R267" s="49"/>
      <c r="S267" s="49"/>
      <c r="T267" s="49">
        <f t="shared" si="105"/>
        <v>0</v>
      </c>
      <c r="U267" s="51" t="e">
        <f t="shared" si="107"/>
        <v>#DIV/0!</v>
      </c>
      <c r="V267" s="40"/>
      <c r="W267" s="53"/>
      <c r="X267" s="53"/>
      <c r="Y267" s="15" t="s">
        <v>33</v>
      </c>
      <c r="Z267" s="16"/>
      <c r="AA267" s="16"/>
    </row>
    <row r="268" spans="1:256" s="46" customFormat="1" ht="22.5" customHeight="1" thickTop="1" thickBot="1" x14ac:dyDescent="0.3">
      <c r="A268" s="63" t="s">
        <v>30</v>
      </c>
      <c r="B268" s="38" t="s">
        <v>48</v>
      </c>
      <c r="C268" s="38" t="s">
        <v>131</v>
      </c>
      <c r="D268" s="38" t="s">
        <v>34</v>
      </c>
      <c r="E268" s="39" t="s">
        <v>76</v>
      </c>
      <c r="F268" s="38"/>
      <c r="G268" s="38"/>
      <c r="H268" s="40"/>
      <c r="I268" s="40"/>
      <c r="J268" s="41" t="s">
        <v>412</v>
      </c>
      <c r="K268" s="42"/>
      <c r="L268" s="42">
        <v>69207102</v>
      </c>
      <c r="M268" s="42"/>
      <c r="N268" s="42">
        <f t="shared" si="99"/>
        <v>69207102</v>
      </c>
      <c r="O268" s="42">
        <v>23329464</v>
      </c>
      <c r="P268" s="42">
        <f>+N268-O268</f>
        <v>45877638</v>
      </c>
      <c r="Q268" s="42"/>
      <c r="R268" s="42"/>
      <c r="S268" s="42"/>
      <c r="T268" s="42">
        <f t="shared" si="105"/>
        <v>69207102</v>
      </c>
      <c r="U268" s="43" t="e">
        <f t="shared" si="107"/>
        <v>#DIV/0!</v>
      </c>
      <c r="V268" s="38"/>
      <c r="W268" s="45"/>
      <c r="X268" s="45"/>
      <c r="Y268" s="15" t="s">
        <v>33</v>
      </c>
      <c r="Z268" s="16"/>
      <c r="AA268" s="16"/>
    </row>
    <row r="269" spans="1:256" s="46" customFormat="1" ht="22.5" customHeight="1" thickTop="1" thickBot="1" x14ac:dyDescent="0.3">
      <c r="A269" s="63" t="s">
        <v>30</v>
      </c>
      <c r="B269" s="38" t="s">
        <v>48</v>
      </c>
      <c r="C269" s="38" t="s">
        <v>131</v>
      </c>
      <c r="D269" s="38" t="s">
        <v>34</v>
      </c>
      <c r="E269" s="39" t="s">
        <v>101</v>
      </c>
      <c r="F269" s="38"/>
      <c r="G269" s="38"/>
      <c r="H269" s="40"/>
      <c r="I269" s="40"/>
      <c r="J269" s="41" t="s">
        <v>413</v>
      </c>
      <c r="K269" s="42"/>
      <c r="L269" s="42">
        <v>1409300</v>
      </c>
      <c r="M269" s="42"/>
      <c r="N269" s="42">
        <f t="shared" si="99"/>
        <v>1409300</v>
      </c>
      <c r="O269" s="42"/>
      <c r="P269" s="42">
        <f>+N269-O269</f>
        <v>1409300</v>
      </c>
      <c r="Q269" s="42"/>
      <c r="R269" s="42"/>
      <c r="S269" s="42"/>
      <c r="T269" s="42">
        <f t="shared" si="105"/>
        <v>1409300</v>
      </c>
      <c r="U269" s="43" t="e">
        <f t="shared" si="107"/>
        <v>#DIV/0!</v>
      </c>
      <c r="V269" s="38"/>
      <c r="W269" s="45"/>
      <c r="X269" s="45"/>
      <c r="Y269" s="15" t="s">
        <v>33</v>
      </c>
      <c r="Z269" s="16"/>
      <c r="AA269" s="16"/>
    </row>
    <row r="270" spans="1:256" s="46" customFormat="1" ht="22.5" customHeight="1" thickTop="1" thickBot="1" x14ac:dyDescent="0.3">
      <c r="A270" s="63" t="s">
        <v>30</v>
      </c>
      <c r="B270" s="38" t="s">
        <v>48</v>
      </c>
      <c r="C270" s="38" t="s">
        <v>131</v>
      </c>
      <c r="D270" s="38" t="s">
        <v>34</v>
      </c>
      <c r="E270" s="39" t="s">
        <v>127</v>
      </c>
      <c r="F270" s="38"/>
      <c r="G270" s="38"/>
      <c r="H270" s="40"/>
      <c r="I270" s="40"/>
      <c r="J270" s="41" t="s">
        <v>414</v>
      </c>
      <c r="K270" s="42"/>
      <c r="L270" s="42">
        <v>114769463.11</v>
      </c>
      <c r="M270" s="42"/>
      <c r="N270" s="42">
        <f t="shared" si="99"/>
        <v>114769463.11</v>
      </c>
      <c r="O270" s="42"/>
      <c r="P270" s="42">
        <f>+N270</f>
        <v>114769463.11</v>
      </c>
      <c r="Q270" s="42"/>
      <c r="R270" s="42"/>
      <c r="S270" s="42"/>
      <c r="T270" s="42">
        <f t="shared" si="105"/>
        <v>114769463.11</v>
      </c>
      <c r="U270" s="43" t="e">
        <f t="shared" si="107"/>
        <v>#DIV/0!</v>
      </c>
      <c r="V270" s="5" t="s">
        <v>415</v>
      </c>
      <c r="W270" s="45"/>
      <c r="X270" s="45"/>
      <c r="Y270" s="15"/>
      <c r="Z270" s="16"/>
      <c r="AA270" s="16"/>
    </row>
    <row r="271" spans="1:256" s="46" customFormat="1" ht="22.5" customHeight="1" thickTop="1" thickBot="1" x14ac:dyDescent="0.3">
      <c r="A271" s="31" t="s">
        <v>30</v>
      </c>
      <c r="B271" s="32" t="s">
        <v>48</v>
      </c>
      <c r="C271" s="32" t="s">
        <v>131</v>
      </c>
      <c r="D271" s="32" t="s">
        <v>48</v>
      </c>
      <c r="E271" s="32"/>
      <c r="F271" s="32"/>
      <c r="G271" s="32"/>
      <c r="H271" s="32"/>
      <c r="I271" s="32"/>
      <c r="J271" s="34" t="s">
        <v>416</v>
      </c>
      <c r="K271" s="35">
        <f>+K272+K274+K275+K281+K282+K283</f>
        <v>0</v>
      </c>
      <c r="L271" s="35">
        <f t="shared" ref="L271:U271" si="108">+L272+L274+L275+L281+L282+L283</f>
        <v>5956060783.7399969</v>
      </c>
      <c r="M271" s="35">
        <f t="shared" si="108"/>
        <v>0</v>
      </c>
      <c r="N271" s="35">
        <f t="shared" si="108"/>
        <v>5956060783.7399969</v>
      </c>
      <c r="O271" s="35">
        <f t="shared" si="108"/>
        <v>35957453</v>
      </c>
      <c r="P271" s="35">
        <f t="shared" si="108"/>
        <v>5920103330.7399969</v>
      </c>
      <c r="Q271" s="35">
        <f>+Q272+Q274+Q275+Q281+Q282+Q283</f>
        <v>0</v>
      </c>
      <c r="R271" s="35">
        <f>+R272+R274+R275+R281+R282+R283</f>
        <v>0</v>
      </c>
      <c r="S271" s="35">
        <f>+S272+S274+S275+S281+S282+S283</f>
        <v>0</v>
      </c>
      <c r="T271" s="35">
        <f>+T272+T274+T275+T281+T282+T283</f>
        <v>5956060783.7399969</v>
      </c>
      <c r="U271" s="36" t="e">
        <f t="shared" si="108"/>
        <v>#DIV/0!</v>
      </c>
      <c r="V271" s="32"/>
      <c r="W271" s="32"/>
      <c r="X271" s="32"/>
      <c r="Y271" s="15" t="s">
        <v>33</v>
      </c>
      <c r="Z271" s="68"/>
      <c r="AA271" s="68"/>
    </row>
    <row r="272" spans="1:256" s="46" customFormat="1" ht="22.5" customHeight="1" thickTop="1" thickBot="1" x14ac:dyDescent="0.3">
      <c r="A272" s="63" t="s">
        <v>30</v>
      </c>
      <c r="B272" s="38" t="s">
        <v>48</v>
      </c>
      <c r="C272" s="38" t="s">
        <v>131</v>
      </c>
      <c r="D272" s="38" t="s">
        <v>48</v>
      </c>
      <c r="E272" s="39" t="s">
        <v>34</v>
      </c>
      <c r="F272" s="38"/>
      <c r="G272" s="38"/>
      <c r="H272" s="38"/>
      <c r="I272" s="38"/>
      <c r="J272" s="41" t="s">
        <v>417</v>
      </c>
      <c r="K272" s="42">
        <f t="shared" ref="K272:T272" si="109">+K273</f>
        <v>0</v>
      </c>
      <c r="L272" s="42">
        <f>+L273</f>
        <v>2255132625.4499969</v>
      </c>
      <c r="M272" s="42">
        <f>+M273</f>
        <v>0</v>
      </c>
      <c r="N272" s="42">
        <f t="shared" si="99"/>
        <v>2255132625.4499969</v>
      </c>
      <c r="O272" s="42">
        <f t="shared" si="109"/>
        <v>0</v>
      </c>
      <c r="P272" s="42">
        <f t="shared" si="109"/>
        <v>2255132625.4499969</v>
      </c>
      <c r="Q272" s="42">
        <f t="shared" si="109"/>
        <v>0</v>
      </c>
      <c r="R272" s="42">
        <f t="shared" si="109"/>
        <v>0</v>
      </c>
      <c r="S272" s="42">
        <f t="shared" si="109"/>
        <v>0</v>
      </c>
      <c r="T272" s="42">
        <f t="shared" si="109"/>
        <v>2255132625.4499969</v>
      </c>
      <c r="U272" s="43" t="e">
        <f t="shared" si="107"/>
        <v>#DIV/0!</v>
      </c>
      <c r="V272" s="38"/>
      <c r="W272" s="45"/>
      <c r="X272" s="45"/>
      <c r="Y272" s="15" t="s">
        <v>33</v>
      </c>
      <c r="Z272" s="68"/>
      <c r="AA272" s="68"/>
    </row>
    <row r="273" spans="1:27" ht="22.5" customHeight="1" thickTop="1" thickBot="1" x14ac:dyDescent="0.3">
      <c r="A273" s="52" t="s">
        <v>30</v>
      </c>
      <c r="B273" s="40" t="s">
        <v>48</v>
      </c>
      <c r="C273" s="40" t="s">
        <v>131</v>
      </c>
      <c r="D273" s="40" t="s">
        <v>48</v>
      </c>
      <c r="E273" s="47" t="s">
        <v>34</v>
      </c>
      <c r="F273" s="40" t="s">
        <v>34</v>
      </c>
      <c r="G273" s="40"/>
      <c r="H273" s="40"/>
      <c r="I273" s="40"/>
      <c r="J273" s="48" t="s">
        <v>418</v>
      </c>
      <c r="K273" s="49"/>
      <c r="L273" s="49">
        <v>2255132625.4499969</v>
      </c>
      <c r="M273" s="49"/>
      <c r="N273" s="49">
        <f t="shared" si="99"/>
        <v>2255132625.4499969</v>
      </c>
      <c r="O273" s="49"/>
      <c r="P273" s="49">
        <f>+N273-O273</f>
        <v>2255132625.4499969</v>
      </c>
      <c r="Q273" s="49"/>
      <c r="R273" s="49"/>
      <c r="S273" s="49"/>
      <c r="T273" s="49">
        <f t="shared" si="105"/>
        <v>2255132625.4499969</v>
      </c>
      <c r="U273" s="51" t="e">
        <f t="shared" si="107"/>
        <v>#DIV/0!</v>
      </c>
      <c r="V273" s="40"/>
      <c r="W273" s="53"/>
      <c r="X273" s="53"/>
      <c r="Y273" s="15" t="s">
        <v>33</v>
      </c>
      <c r="Z273" s="16"/>
      <c r="AA273" s="16"/>
    </row>
    <row r="274" spans="1:27" s="46" customFormat="1" ht="22.5" customHeight="1" thickTop="1" thickBot="1" x14ac:dyDescent="0.3">
      <c r="A274" s="63" t="s">
        <v>30</v>
      </c>
      <c r="B274" s="38" t="s">
        <v>48</v>
      </c>
      <c r="C274" s="38" t="s">
        <v>131</v>
      </c>
      <c r="D274" s="38" t="s">
        <v>48</v>
      </c>
      <c r="E274" s="39" t="s">
        <v>48</v>
      </c>
      <c r="F274" s="39"/>
      <c r="G274" s="38"/>
      <c r="H274" s="38"/>
      <c r="I274" s="38"/>
      <c r="J274" s="41" t="s">
        <v>419</v>
      </c>
      <c r="K274" s="42"/>
      <c r="L274" s="42">
        <v>675623101</v>
      </c>
      <c r="M274" s="42"/>
      <c r="N274" s="42">
        <f t="shared" si="99"/>
        <v>675623101</v>
      </c>
      <c r="O274" s="42">
        <f>152634787-O259-O261-O268</f>
        <v>35957453</v>
      </c>
      <c r="P274" s="42">
        <f>+N274-O274</f>
        <v>639665648</v>
      </c>
      <c r="Q274" s="42"/>
      <c r="R274" s="42"/>
      <c r="S274" s="42"/>
      <c r="T274" s="42">
        <f t="shared" si="105"/>
        <v>675623101</v>
      </c>
      <c r="U274" s="43" t="e">
        <f t="shared" si="107"/>
        <v>#DIV/0!</v>
      </c>
      <c r="V274" s="38"/>
      <c r="W274" s="45"/>
      <c r="X274" s="45"/>
      <c r="Y274" s="15" t="s">
        <v>33</v>
      </c>
      <c r="Z274" s="68"/>
      <c r="AA274" s="68"/>
    </row>
    <row r="275" spans="1:27" s="46" customFormat="1" ht="22.5" customHeight="1" thickTop="1" thickBot="1" x14ac:dyDescent="0.3">
      <c r="A275" s="63" t="s">
        <v>30</v>
      </c>
      <c r="B275" s="38" t="s">
        <v>48</v>
      </c>
      <c r="C275" s="38" t="s">
        <v>131</v>
      </c>
      <c r="D275" s="38" t="s">
        <v>48</v>
      </c>
      <c r="E275" s="39" t="s">
        <v>72</v>
      </c>
      <c r="F275" s="38"/>
      <c r="G275" s="38"/>
      <c r="H275" s="38"/>
      <c r="I275" s="38"/>
      <c r="J275" s="41" t="s">
        <v>420</v>
      </c>
      <c r="K275" s="42">
        <f>+K276+K277+K278+K279+K280</f>
        <v>0</v>
      </c>
      <c r="L275" s="42">
        <f>+L276+L277+L278+L279+L280</f>
        <v>1744148884.77</v>
      </c>
      <c r="M275" s="42">
        <f>+M276+M277+M278+M279+M280</f>
        <v>0</v>
      </c>
      <c r="N275" s="42">
        <f t="shared" si="99"/>
        <v>1744148884.77</v>
      </c>
      <c r="O275" s="42">
        <f t="shared" ref="O275:T275" si="110">+O276+O277+O278+O279+O280</f>
        <v>0</v>
      </c>
      <c r="P275" s="42">
        <f t="shared" si="110"/>
        <v>1744148884.77</v>
      </c>
      <c r="Q275" s="42">
        <f t="shared" si="110"/>
        <v>0</v>
      </c>
      <c r="R275" s="42">
        <f t="shared" si="110"/>
        <v>0</v>
      </c>
      <c r="S275" s="42">
        <f t="shared" si="110"/>
        <v>0</v>
      </c>
      <c r="T275" s="42">
        <f t="shared" si="110"/>
        <v>1744148884.77</v>
      </c>
      <c r="U275" s="43" t="e">
        <f t="shared" si="107"/>
        <v>#DIV/0!</v>
      </c>
      <c r="V275" s="38"/>
      <c r="W275" s="45"/>
      <c r="X275" s="45"/>
      <c r="Y275" s="15" t="s">
        <v>33</v>
      </c>
      <c r="Z275" s="68"/>
      <c r="AA275" s="68"/>
    </row>
    <row r="276" spans="1:27" ht="22.5" customHeight="1" thickTop="1" thickBot="1" x14ac:dyDescent="0.3">
      <c r="A276" s="52" t="s">
        <v>30</v>
      </c>
      <c r="B276" s="40" t="s">
        <v>48</v>
      </c>
      <c r="C276" s="40" t="s">
        <v>131</v>
      </c>
      <c r="D276" s="40" t="s">
        <v>48</v>
      </c>
      <c r="E276" s="47" t="s">
        <v>72</v>
      </c>
      <c r="F276" s="40" t="s">
        <v>34</v>
      </c>
      <c r="G276" s="40"/>
      <c r="H276" s="40"/>
      <c r="I276" s="40"/>
      <c r="J276" s="48" t="s">
        <v>421</v>
      </c>
      <c r="K276" s="49"/>
      <c r="L276" s="49">
        <v>1338725807</v>
      </c>
      <c r="M276" s="49"/>
      <c r="N276" s="49">
        <f t="shared" si="99"/>
        <v>1338725807</v>
      </c>
      <c r="O276" s="49"/>
      <c r="P276" s="49">
        <f>+N276-O276</f>
        <v>1338725807</v>
      </c>
      <c r="Q276" s="49"/>
      <c r="R276" s="49"/>
      <c r="S276" s="49"/>
      <c r="T276" s="49">
        <f t="shared" si="105"/>
        <v>1338725807</v>
      </c>
      <c r="U276" s="51" t="e">
        <f t="shared" si="107"/>
        <v>#DIV/0!</v>
      </c>
      <c r="V276" s="40"/>
      <c r="W276" s="53"/>
      <c r="X276" s="53"/>
      <c r="Y276" s="15" t="s">
        <v>33</v>
      </c>
      <c r="Z276" s="16"/>
      <c r="AA276" s="16"/>
    </row>
    <row r="277" spans="1:27" ht="22.5" customHeight="1" thickTop="1" thickBot="1" x14ac:dyDescent="0.3">
      <c r="A277" s="52" t="s">
        <v>30</v>
      </c>
      <c r="B277" s="40" t="s">
        <v>48</v>
      </c>
      <c r="C277" s="40" t="s">
        <v>131</v>
      </c>
      <c r="D277" s="40" t="s">
        <v>48</v>
      </c>
      <c r="E277" s="47" t="s">
        <v>72</v>
      </c>
      <c r="F277" s="40" t="s">
        <v>48</v>
      </c>
      <c r="G277" s="40"/>
      <c r="H277" s="40"/>
      <c r="I277" s="40"/>
      <c r="J277" s="48" t="s">
        <v>422</v>
      </c>
      <c r="K277" s="49"/>
      <c r="L277" s="49">
        <v>405423077.76999998</v>
      </c>
      <c r="M277" s="49"/>
      <c r="N277" s="49">
        <f t="shared" si="99"/>
        <v>405423077.76999998</v>
      </c>
      <c r="O277" s="49"/>
      <c r="P277" s="49">
        <f t="shared" ref="P277:P282" si="111">+N277-O277</f>
        <v>405423077.76999998</v>
      </c>
      <c r="Q277" s="49"/>
      <c r="R277" s="49"/>
      <c r="S277" s="49"/>
      <c r="T277" s="49">
        <f t="shared" si="105"/>
        <v>405423077.76999998</v>
      </c>
      <c r="U277" s="51" t="e">
        <f t="shared" si="107"/>
        <v>#DIV/0!</v>
      </c>
      <c r="V277" s="40"/>
      <c r="W277" s="53"/>
      <c r="X277" s="53"/>
      <c r="Y277" s="15" t="s">
        <v>33</v>
      </c>
      <c r="Z277" s="16"/>
      <c r="AA277" s="16"/>
    </row>
    <row r="278" spans="1:27" ht="22.5" customHeight="1" thickTop="1" thickBot="1" x14ac:dyDescent="0.3">
      <c r="A278" s="52" t="s">
        <v>30</v>
      </c>
      <c r="B278" s="40" t="s">
        <v>48</v>
      </c>
      <c r="C278" s="40" t="s">
        <v>131</v>
      </c>
      <c r="D278" s="40" t="s">
        <v>48</v>
      </c>
      <c r="E278" s="47" t="s">
        <v>72</v>
      </c>
      <c r="F278" s="40" t="s">
        <v>72</v>
      </c>
      <c r="G278" s="40"/>
      <c r="H278" s="40"/>
      <c r="I278" s="40"/>
      <c r="J278" s="48" t="s">
        <v>423</v>
      </c>
      <c r="K278" s="49"/>
      <c r="L278" s="49">
        <v>0</v>
      </c>
      <c r="M278" s="49"/>
      <c r="N278" s="49">
        <f t="shared" si="99"/>
        <v>0</v>
      </c>
      <c r="O278" s="49"/>
      <c r="P278" s="49">
        <f t="shared" si="111"/>
        <v>0</v>
      </c>
      <c r="Q278" s="49"/>
      <c r="R278" s="49"/>
      <c r="S278" s="49"/>
      <c r="T278" s="49">
        <f t="shared" si="105"/>
        <v>0</v>
      </c>
      <c r="U278" s="51" t="e">
        <f t="shared" si="107"/>
        <v>#DIV/0!</v>
      </c>
      <c r="V278" s="40"/>
      <c r="W278" s="53"/>
      <c r="X278" s="53"/>
      <c r="Y278" s="15" t="s">
        <v>33</v>
      </c>
      <c r="Z278" s="16"/>
      <c r="AA278" s="16"/>
    </row>
    <row r="279" spans="1:27" ht="22.5" customHeight="1" thickTop="1" thickBot="1" x14ac:dyDescent="0.3">
      <c r="A279" s="52" t="s">
        <v>30</v>
      </c>
      <c r="B279" s="40" t="s">
        <v>48</v>
      </c>
      <c r="C279" s="40" t="s">
        <v>131</v>
      </c>
      <c r="D279" s="40" t="s">
        <v>48</v>
      </c>
      <c r="E279" s="47" t="s">
        <v>72</v>
      </c>
      <c r="F279" s="40" t="s">
        <v>76</v>
      </c>
      <c r="G279" s="40"/>
      <c r="H279" s="40"/>
      <c r="I279" s="40"/>
      <c r="J279" s="48" t="s">
        <v>424</v>
      </c>
      <c r="K279" s="49"/>
      <c r="L279" s="49">
        <v>0</v>
      </c>
      <c r="M279" s="49"/>
      <c r="N279" s="49">
        <f t="shared" si="99"/>
        <v>0</v>
      </c>
      <c r="O279" s="49"/>
      <c r="P279" s="49">
        <f t="shared" si="111"/>
        <v>0</v>
      </c>
      <c r="Q279" s="49"/>
      <c r="R279" s="49"/>
      <c r="S279" s="49"/>
      <c r="T279" s="49">
        <f t="shared" si="105"/>
        <v>0</v>
      </c>
      <c r="U279" s="51" t="e">
        <f t="shared" si="107"/>
        <v>#DIV/0!</v>
      </c>
      <c r="V279" s="40"/>
      <c r="W279" s="53"/>
      <c r="X279" s="53"/>
      <c r="Y279" s="15" t="s">
        <v>33</v>
      </c>
      <c r="Z279" s="16"/>
      <c r="AA279" s="16"/>
    </row>
    <row r="280" spans="1:27" ht="22.5" customHeight="1" thickTop="1" thickBot="1" x14ac:dyDescent="0.3">
      <c r="A280" s="52" t="s">
        <v>30</v>
      </c>
      <c r="B280" s="40" t="s">
        <v>48</v>
      </c>
      <c r="C280" s="40" t="s">
        <v>131</v>
      </c>
      <c r="D280" s="40" t="s">
        <v>48</v>
      </c>
      <c r="E280" s="47" t="s">
        <v>72</v>
      </c>
      <c r="F280" s="40" t="s">
        <v>101</v>
      </c>
      <c r="G280" s="40"/>
      <c r="H280" s="40"/>
      <c r="I280" s="40"/>
      <c r="J280" s="48" t="s">
        <v>425</v>
      </c>
      <c r="K280" s="49"/>
      <c r="L280" s="49"/>
      <c r="M280" s="49"/>
      <c r="N280" s="49">
        <f t="shared" si="99"/>
        <v>0</v>
      </c>
      <c r="O280" s="49"/>
      <c r="P280" s="49">
        <f t="shared" si="111"/>
        <v>0</v>
      </c>
      <c r="Q280" s="49"/>
      <c r="R280" s="49"/>
      <c r="S280" s="49"/>
      <c r="T280" s="49">
        <f t="shared" si="105"/>
        <v>0</v>
      </c>
      <c r="U280" s="51" t="e">
        <f t="shared" si="107"/>
        <v>#DIV/0!</v>
      </c>
      <c r="V280" s="40"/>
      <c r="W280" s="53"/>
      <c r="X280" s="53"/>
      <c r="Y280" s="15" t="s">
        <v>33</v>
      </c>
      <c r="Z280" s="16"/>
      <c r="AA280" s="16"/>
    </row>
    <row r="281" spans="1:27" s="46" customFormat="1" ht="22.5" customHeight="1" thickTop="1" thickBot="1" x14ac:dyDescent="0.3">
      <c r="A281" s="63" t="s">
        <v>30</v>
      </c>
      <c r="B281" s="38" t="s">
        <v>48</v>
      </c>
      <c r="C281" s="38" t="s">
        <v>131</v>
      </c>
      <c r="D281" s="38" t="s">
        <v>48</v>
      </c>
      <c r="E281" s="39" t="s">
        <v>76</v>
      </c>
      <c r="F281" s="38"/>
      <c r="G281" s="38"/>
      <c r="H281" s="38"/>
      <c r="I281" s="38"/>
      <c r="J281" s="41" t="s">
        <v>426</v>
      </c>
      <c r="K281" s="42"/>
      <c r="L281" s="42">
        <v>24856315.340000033</v>
      </c>
      <c r="M281" s="42"/>
      <c r="N281" s="42">
        <f t="shared" si="99"/>
        <v>24856315.340000033</v>
      </c>
      <c r="O281" s="42"/>
      <c r="P281" s="42">
        <f t="shared" si="111"/>
        <v>24856315.340000033</v>
      </c>
      <c r="Q281" s="42"/>
      <c r="R281" s="42"/>
      <c r="S281" s="42"/>
      <c r="T281" s="42">
        <f t="shared" si="105"/>
        <v>24856315.340000033</v>
      </c>
      <c r="U281" s="43" t="e">
        <f t="shared" si="107"/>
        <v>#DIV/0!</v>
      </c>
      <c r="V281" s="38"/>
      <c r="W281" s="45"/>
      <c r="X281" s="45"/>
      <c r="Y281" s="15" t="s">
        <v>33</v>
      </c>
      <c r="Z281" s="68"/>
      <c r="AA281" s="68"/>
    </row>
    <row r="282" spans="1:27" s="46" customFormat="1" ht="22.5" customHeight="1" thickTop="1" thickBot="1" x14ac:dyDescent="0.3">
      <c r="A282" s="63" t="s">
        <v>30</v>
      </c>
      <c r="B282" s="38" t="s">
        <v>48</v>
      </c>
      <c r="C282" s="38" t="s">
        <v>131</v>
      </c>
      <c r="D282" s="38" t="s">
        <v>48</v>
      </c>
      <c r="E282" s="39" t="s">
        <v>101</v>
      </c>
      <c r="F282" s="38"/>
      <c r="G282" s="38"/>
      <c r="H282" s="38"/>
      <c r="I282" s="38"/>
      <c r="J282" s="41" t="s">
        <v>427</v>
      </c>
      <c r="K282" s="42"/>
      <c r="L282" s="42">
        <v>59368695.25</v>
      </c>
      <c r="M282" s="42"/>
      <c r="N282" s="42">
        <f>K282+L282-M282</f>
        <v>59368695.25</v>
      </c>
      <c r="O282" s="42"/>
      <c r="P282" s="42">
        <f t="shared" si="111"/>
        <v>59368695.25</v>
      </c>
      <c r="Q282" s="42"/>
      <c r="R282" s="42"/>
      <c r="S282" s="42"/>
      <c r="T282" s="42">
        <f t="shared" si="105"/>
        <v>59368695.25</v>
      </c>
      <c r="U282" s="43" t="e">
        <f t="shared" si="107"/>
        <v>#DIV/0!</v>
      </c>
      <c r="V282" s="38"/>
      <c r="W282" s="45"/>
      <c r="X282" s="45"/>
      <c r="Y282" s="15" t="s">
        <v>33</v>
      </c>
      <c r="Z282" s="68"/>
      <c r="AA282" s="68"/>
    </row>
    <row r="283" spans="1:27" s="46" customFormat="1" ht="22.5" customHeight="1" thickTop="1" thickBot="1" x14ac:dyDescent="0.3">
      <c r="A283" s="63">
        <v>1</v>
      </c>
      <c r="B283" s="38" t="s">
        <v>48</v>
      </c>
      <c r="C283" s="38" t="s">
        <v>131</v>
      </c>
      <c r="D283" s="38" t="s">
        <v>48</v>
      </c>
      <c r="E283" s="39" t="s">
        <v>127</v>
      </c>
      <c r="F283" s="38"/>
      <c r="G283" s="38"/>
      <c r="H283" s="38"/>
      <c r="I283" s="38"/>
      <c r="J283" s="41" t="s">
        <v>428</v>
      </c>
      <c r="K283" s="42"/>
      <c r="L283" s="42">
        <v>1196931161.9299996</v>
      </c>
      <c r="M283" s="42"/>
      <c r="N283" s="42">
        <f>K283+L283-M283</f>
        <v>1196931161.9299996</v>
      </c>
      <c r="O283" s="42"/>
      <c r="P283" s="42">
        <f>+N283</f>
        <v>1196931161.9299996</v>
      </c>
      <c r="Q283" s="42"/>
      <c r="R283" s="42"/>
      <c r="S283" s="42"/>
      <c r="T283" s="42">
        <f t="shared" si="105"/>
        <v>1196931161.9299996</v>
      </c>
      <c r="U283" s="43"/>
      <c r="V283" s="5" t="s">
        <v>415</v>
      </c>
      <c r="W283" s="45"/>
      <c r="X283" s="45"/>
      <c r="Y283" s="15"/>
      <c r="Z283" s="68"/>
      <c r="AA283" s="68"/>
    </row>
    <row r="284" spans="1:27" s="46" customFormat="1" ht="22.5" customHeight="1" thickTop="1" thickBot="1" x14ac:dyDescent="0.3">
      <c r="A284" s="31" t="s">
        <v>30</v>
      </c>
      <c r="B284" s="32" t="s">
        <v>48</v>
      </c>
      <c r="C284" s="32" t="s">
        <v>131</v>
      </c>
      <c r="D284" s="32" t="s">
        <v>72</v>
      </c>
      <c r="E284" s="32"/>
      <c r="F284" s="32"/>
      <c r="G284" s="32"/>
      <c r="H284" s="33"/>
      <c r="I284" s="33"/>
      <c r="J284" s="34" t="s">
        <v>429</v>
      </c>
      <c r="K284" s="35">
        <f>+K285+K287+K288+K294+K295+K296+K297+K298+K303</f>
        <v>0</v>
      </c>
      <c r="L284" s="35">
        <f>+L285+L287+L288+L294+L295+L296+L297+L298+L303</f>
        <v>0</v>
      </c>
      <c r="M284" s="35">
        <f>+M285+M287+M288+M294+M295+M296+M297+M298+M303</f>
        <v>0</v>
      </c>
      <c r="N284" s="35">
        <f t="shared" si="99"/>
        <v>0</v>
      </c>
      <c r="O284" s="35">
        <f t="shared" ref="O284:T284" si="112">+O285+O287+O288+O294+O295+O296+O297+O298+O303</f>
        <v>0</v>
      </c>
      <c r="P284" s="35">
        <f t="shared" si="112"/>
        <v>0</v>
      </c>
      <c r="Q284" s="35">
        <f t="shared" si="112"/>
        <v>0</v>
      </c>
      <c r="R284" s="35">
        <f t="shared" si="112"/>
        <v>0</v>
      </c>
      <c r="S284" s="35">
        <f>+S285+S287+S288+S294+S295+S296+S297+S298+S303</f>
        <v>0</v>
      </c>
      <c r="T284" s="35">
        <f t="shared" si="112"/>
        <v>0</v>
      </c>
      <c r="U284" s="36" t="e">
        <f t="shared" si="107"/>
        <v>#DIV/0!</v>
      </c>
      <c r="V284" s="32"/>
      <c r="W284" s="32"/>
      <c r="X284" s="32"/>
      <c r="Y284" s="15" t="s">
        <v>33</v>
      </c>
      <c r="Z284" s="16"/>
      <c r="AA284" s="16"/>
    </row>
    <row r="285" spans="1:27" s="46" customFormat="1" ht="22.5" customHeight="1" thickTop="1" thickBot="1" x14ac:dyDescent="0.3">
      <c r="A285" s="63" t="s">
        <v>30</v>
      </c>
      <c r="B285" s="38" t="s">
        <v>48</v>
      </c>
      <c r="C285" s="38" t="s">
        <v>131</v>
      </c>
      <c r="D285" s="38" t="s">
        <v>72</v>
      </c>
      <c r="E285" s="39" t="s">
        <v>34</v>
      </c>
      <c r="F285" s="38"/>
      <c r="G285" s="38"/>
      <c r="H285" s="40"/>
      <c r="I285" s="40"/>
      <c r="J285" s="41" t="s">
        <v>430</v>
      </c>
      <c r="K285" s="42">
        <f t="shared" ref="K285:T285" si="113">+K286</f>
        <v>0</v>
      </c>
      <c r="L285" s="42">
        <f>+L286</f>
        <v>0</v>
      </c>
      <c r="M285" s="42">
        <f>+M286</f>
        <v>0</v>
      </c>
      <c r="N285" s="42">
        <f t="shared" si="99"/>
        <v>0</v>
      </c>
      <c r="O285" s="42">
        <f t="shared" si="113"/>
        <v>0</v>
      </c>
      <c r="P285" s="42">
        <f t="shared" si="113"/>
        <v>0</v>
      </c>
      <c r="Q285" s="42">
        <f t="shared" si="113"/>
        <v>0</v>
      </c>
      <c r="R285" s="42">
        <f t="shared" si="113"/>
        <v>0</v>
      </c>
      <c r="S285" s="42">
        <f t="shared" si="113"/>
        <v>0</v>
      </c>
      <c r="T285" s="42">
        <f t="shared" si="113"/>
        <v>0</v>
      </c>
      <c r="U285" s="43" t="e">
        <f t="shared" si="107"/>
        <v>#DIV/0!</v>
      </c>
      <c r="V285" s="38"/>
      <c r="W285" s="45"/>
      <c r="X285" s="45"/>
      <c r="Y285" s="15" t="s">
        <v>33</v>
      </c>
      <c r="Z285" s="16"/>
      <c r="AA285" s="16"/>
    </row>
    <row r="286" spans="1:27" ht="22.5" customHeight="1" thickTop="1" thickBot="1" x14ac:dyDescent="0.3">
      <c r="A286" s="52" t="s">
        <v>30</v>
      </c>
      <c r="B286" s="40" t="s">
        <v>48</v>
      </c>
      <c r="C286" s="40" t="s">
        <v>131</v>
      </c>
      <c r="D286" s="40" t="s">
        <v>72</v>
      </c>
      <c r="E286" s="47" t="s">
        <v>34</v>
      </c>
      <c r="F286" s="38" t="s">
        <v>34</v>
      </c>
      <c r="G286" s="40"/>
      <c r="H286" s="40"/>
      <c r="I286" s="40"/>
      <c r="J286" s="48" t="s">
        <v>431</v>
      </c>
      <c r="K286" s="49"/>
      <c r="L286" s="49"/>
      <c r="M286" s="49"/>
      <c r="N286" s="42">
        <f t="shared" si="99"/>
        <v>0</v>
      </c>
      <c r="O286" s="49"/>
      <c r="P286" s="49"/>
      <c r="Q286" s="49"/>
      <c r="R286" s="49"/>
      <c r="S286" s="42"/>
      <c r="T286" s="49"/>
      <c r="U286" s="51" t="e">
        <f t="shared" si="107"/>
        <v>#DIV/0!</v>
      </c>
      <c r="V286" s="40"/>
      <c r="W286" s="53"/>
      <c r="X286" s="53"/>
      <c r="Y286" s="15" t="s">
        <v>33</v>
      </c>
      <c r="Z286" s="16"/>
      <c r="AA286" s="16"/>
    </row>
    <row r="287" spans="1:27" s="46" customFormat="1" ht="22.5" customHeight="1" thickTop="1" thickBot="1" x14ac:dyDescent="0.3">
      <c r="A287" s="63" t="s">
        <v>30</v>
      </c>
      <c r="B287" s="38" t="s">
        <v>48</v>
      </c>
      <c r="C287" s="38" t="s">
        <v>131</v>
      </c>
      <c r="D287" s="38" t="s">
        <v>72</v>
      </c>
      <c r="E287" s="39" t="s">
        <v>48</v>
      </c>
      <c r="F287" s="39"/>
      <c r="G287" s="38"/>
      <c r="H287" s="40"/>
      <c r="I287" s="40"/>
      <c r="J287" s="41" t="s">
        <v>432</v>
      </c>
      <c r="K287" s="42"/>
      <c r="L287" s="42"/>
      <c r="M287" s="42"/>
      <c r="N287" s="42">
        <f t="shared" si="99"/>
        <v>0</v>
      </c>
      <c r="O287" s="42"/>
      <c r="P287" s="42"/>
      <c r="Q287" s="42"/>
      <c r="R287" s="42"/>
      <c r="S287" s="42"/>
      <c r="T287" s="42"/>
      <c r="U287" s="43" t="e">
        <f t="shared" si="107"/>
        <v>#DIV/0!</v>
      </c>
      <c r="V287" s="38"/>
      <c r="W287" s="45"/>
      <c r="X287" s="45"/>
      <c r="Y287" s="15" t="s">
        <v>33</v>
      </c>
      <c r="Z287" s="16"/>
      <c r="AA287" s="16"/>
    </row>
    <row r="288" spans="1:27" s="46" customFormat="1" ht="22.5" customHeight="1" thickTop="1" thickBot="1" x14ac:dyDescent="0.3">
      <c r="A288" s="63" t="s">
        <v>30</v>
      </c>
      <c r="B288" s="38" t="s">
        <v>48</v>
      </c>
      <c r="C288" s="38" t="s">
        <v>131</v>
      </c>
      <c r="D288" s="38" t="s">
        <v>72</v>
      </c>
      <c r="E288" s="39" t="s">
        <v>72</v>
      </c>
      <c r="F288" s="38"/>
      <c r="G288" s="38"/>
      <c r="H288" s="40"/>
      <c r="I288" s="40"/>
      <c r="J288" s="41" t="s">
        <v>433</v>
      </c>
      <c r="K288" s="42">
        <f t="shared" ref="K288:T288" si="114">+K289+K290+K291+K292+K293</f>
        <v>0</v>
      </c>
      <c r="L288" s="42">
        <f>+L289+L290+L291+L292+L293</f>
        <v>0</v>
      </c>
      <c r="M288" s="42">
        <f>+M289+M290+M291+M292+M293</f>
        <v>0</v>
      </c>
      <c r="N288" s="42">
        <f t="shared" si="99"/>
        <v>0</v>
      </c>
      <c r="O288" s="42">
        <f t="shared" si="114"/>
        <v>0</v>
      </c>
      <c r="P288" s="42">
        <f t="shared" si="114"/>
        <v>0</v>
      </c>
      <c r="Q288" s="42">
        <f t="shared" si="114"/>
        <v>0</v>
      </c>
      <c r="R288" s="42">
        <f t="shared" si="114"/>
        <v>0</v>
      </c>
      <c r="S288" s="42">
        <f t="shared" si="114"/>
        <v>0</v>
      </c>
      <c r="T288" s="42">
        <f t="shared" si="114"/>
        <v>0</v>
      </c>
      <c r="U288" s="43" t="e">
        <f t="shared" si="107"/>
        <v>#DIV/0!</v>
      </c>
      <c r="V288" s="38"/>
      <c r="W288" s="45"/>
      <c r="X288" s="45"/>
      <c r="Y288" s="15" t="s">
        <v>33</v>
      </c>
      <c r="Z288" s="16"/>
      <c r="AA288" s="16"/>
    </row>
    <row r="289" spans="1:27" ht="22.5" customHeight="1" thickTop="1" thickBot="1" x14ac:dyDescent="0.3">
      <c r="A289" s="52" t="s">
        <v>30</v>
      </c>
      <c r="B289" s="40" t="s">
        <v>48</v>
      </c>
      <c r="C289" s="40" t="s">
        <v>131</v>
      </c>
      <c r="D289" s="40" t="s">
        <v>72</v>
      </c>
      <c r="E289" s="47" t="s">
        <v>72</v>
      </c>
      <c r="F289" s="38" t="s">
        <v>34</v>
      </c>
      <c r="G289" s="40"/>
      <c r="H289" s="40"/>
      <c r="I289" s="40"/>
      <c r="J289" s="48" t="s">
        <v>434</v>
      </c>
      <c r="K289" s="49"/>
      <c r="L289" s="49"/>
      <c r="M289" s="49"/>
      <c r="N289" s="42">
        <f t="shared" si="99"/>
        <v>0</v>
      </c>
      <c r="O289" s="49"/>
      <c r="P289" s="49"/>
      <c r="Q289" s="49"/>
      <c r="R289" s="49"/>
      <c r="S289" s="42"/>
      <c r="T289" s="49"/>
      <c r="U289" s="51" t="e">
        <f t="shared" si="107"/>
        <v>#DIV/0!</v>
      </c>
      <c r="V289" s="40"/>
      <c r="W289" s="53"/>
      <c r="X289" s="53"/>
      <c r="Y289" s="15" t="s">
        <v>33</v>
      </c>
      <c r="Z289" s="16"/>
      <c r="AA289" s="16"/>
    </row>
    <row r="290" spans="1:27" ht="22.5" customHeight="1" thickTop="1" thickBot="1" x14ac:dyDescent="0.3">
      <c r="A290" s="52" t="s">
        <v>30</v>
      </c>
      <c r="B290" s="40" t="s">
        <v>48</v>
      </c>
      <c r="C290" s="40" t="s">
        <v>131</v>
      </c>
      <c r="D290" s="40" t="s">
        <v>72</v>
      </c>
      <c r="E290" s="47" t="s">
        <v>72</v>
      </c>
      <c r="F290" s="38" t="s">
        <v>48</v>
      </c>
      <c r="G290" s="40"/>
      <c r="H290" s="40"/>
      <c r="I290" s="40"/>
      <c r="J290" s="48" t="s">
        <v>435</v>
      </c>
      <c r="K290" s="49"/>
      <c r="L290" s="49"/>
      <c r="M290" s="49"/>
      <c r="N290" s="42">
        <f t="shared" si="99"/>
        <v>0</v>
      </c>
      <c r="O290" s="49"/>
      <c r="P290" s="49"/>
      <c r="Q290" s="49"/>
      <c r="R290" s="49"/>
      <c r="S290" s="42"/>
      <c r="T290" s="49"/>
      <c r="U290" s="51" t="e">
        <f t="shared" si="107"/>
        <v>#DIV/0!</v>
      </c>
      <c r="V290" s="40"/>
      <c r="W290" s="53"/>
      <c r="X290" s="53"/>
      <c r="Y290" s="15" t="s">
        <v>33</v>
      </c>
      <c r="Z290" s="16"/>
      <c r="AA290" s="16"/>
    </row>
    <row r="291" spans="1:27" ht="22.5" customHeight="1" thickTop="1" thickBot="1" x14ac:dyDescent="0.3">
      <c r="A291" s="52" t="s">
        <v>30</v>
      </c>
      <c r="B291" s="40" t="s">
        <v>48</v>
      </c>
      <c r="C291" s="40" t="s">
        <v>131</v>
      </c>
      <c r="D291" s="40" t="s">
        <v>72</v>
      </c>
      <c r="E291" s="47" t="s">
        <v>72</v>
      </c>
      <c r="F291" s="38" t="s">
        <v>72</v>
      </c>
      <c r="G291" s="40"/>
      <c r="H291" s="40"/>
      <c r="I291" s="40"/>
      <c r="J291" s="48" t="s">
        <v>436</v>
      </c>
      <c r="K291" s="49"/>
      <c r="L291" s="49"/>
      <c r="M291" s="49"/>
      <c r="N291" s="42">
        <f t="shared" si="99"/>
        <v>0</v>
      </c>
      <c r="O291" s="49"/>
      <c r="P291" s="49"/>
      <c r="Q291" s="49"/>
      <c r="R291" s="49"/>
      <c r="S291" s="42"/>
      <c r="T291" s="49"/>
      <c r="U291" s="51" t="e">
        <f t="shared" si="107"/>
        <v>#DIV/0!</v>
      </c>
      <c r="V291" s="40"/>
      <c r="W291" s="53"/>
      <c r="X291" s="53"/>
      <c r="Y291" s="15" t="s">
        <v>33</v>
      </c>
      <c r="Z291" s="16"/>
      <c r="AA291" s="16"/>
    </row>
    <row r="292" spans="1:27" ht="22.5" customHeight="1" thickTop="1" thickBot="1" x14ac:dyDescent="0.3">
      <c r="A292" s="52" t="s">
        <v>30</v>
      </c>
      <c r="B292" s="40" t="s">
        <v>48</v>
      </c>
      <c r="C292" s="40" t="s">
        <v>131</v>
      </c>
      <c r="D292" s="40" t="s">
        <v>72</v>
      </c>
      <c r="E292" s="47" t="s">
        <v>72</v>
      </c>
      <c r="F292" s="38" t="s">
        <v>76</v>
      </c>
      <c r="G292" s="40"/>
      <c r="H292" s="40"/>
      <c r="I292" s="40"/>
      <c r="J292" s="48" t="s">
        <v>437</v>
      </c>
      <c r="K292" s="49"/>
      <c r="L292" s="49"/>
      <c r="M292" s="49"/>
      <c r="N292" s="42">
        <f t="shared" si="99"/>
        <v>0</v>
      </c>
      <c r="O292" s="49"/>
      <c r="P292" s="49"/>
      <c r="Q292" s="49"/>
      <c r="R292" s="49"/>
      <c r="S292" s="42"/>
      <c r="T292" s="49"/>
      <c r="U292" s="51" t="e">
        <f t="shared" si="107"/>
        <v>#DIV/0!</v>
      </c>
      <c r="V292" s="40"/>
      <c r="W292" s="53"/>
      <c r="X292" s="53"/>
      <c r="Y292" s="15" t="s">
        <v>33</v>
      </c>
      <c r="Z292" s="16"/>
      <c r="AA292" s="16"/>
    </row>
    <row r="293" spans="1:27" ht="22.5" customHeight="1" thickTop="1" thickBot="1" x14ac:dyDescent="0.3">
      <c r="A293" s="52" t="s">
        <v>30</v>
      </c>
      <c r="B293" s="40" t="s">
        <v>48</v>
      </c>
      <c r="C293" s="40" t="s">
        <v>131</v>
      </c>
      <c r="D293" s="40" t="s">
        <v>72</v>
      </c>
      <c r="E293" s="47" t="s">
        <v>72</v>
      </c>
      <c r="F293" s="38" t="s">
        <v>101</v>
      </c>
      <c r="G293" s="40"/>
      <c r="H293" s="40"/>
      <c r="I293" s="40"/>
      <c r="J293" s="48" t="s">
        <v>438</v>
      </c>
      <c r="K293" s="49"/>
      <c r="L293" s="49"/>
      <c r="M293" s="49"/>
      <c r="N293" s="42">
        <f t="shared" si="99"/>
        <v>0</v>
      </c>
      <c r="O293" s="49"/>
      <c r="P293" s="49"/>
      <c r="Q293" s="49"/>
      <c r="R293" s="49"/>
      <c r="S293" s="42"/>
      <c r="T293" s="49"/>
      <c r="U293" s="51" t="e">
        <f t="shared" si="107"/>
        <v>#DIV/0!</v>
      </c>
      <c r="V293" s="40"/>
      <c r="W293" s="53"/>
      <c r="X293" s="53"/>
      <c r="Y293" s="15" t="s">
        <v>33</v>
      </c>
      <c r="Z293" s="16"/>
      <c r="AA293" s="16"/>
    </row>
    <row r="294" spans="1:27" s="46" customFormat="1" ht="22.5" customHeight="1" thickTop="1" thickBot="1" x14ac:dyDescent="0.3">
      <c r="A294" s="63" t="s">
        <v>30</v>
      </c>
      <c r="B294" s="38" t="s">
        <v>48</v>
      </c>
      <c r="C294" s="38" t="s">
        <v>131</v>
      </c>
      <c r="D294" s="38" t="s">
        <v>72</v>
      </c>
      <c r="E294" s="39" t="s">
        <v>76</v>
      </c>
      <c r="F294" s="38"/>
      <c r="G294" s="38"/>
      <c r="H294" s="40"/>
      <c r="I294" s="40"/>
      <c r="J294" s="41" t="s">
        <v>439</v>
      </c>
      <c r="K294" s="42"/>
      <c r="L294" s="42"/>
      <c r="M294" s="42"/>
      <c r="N294" s="42">
        <f t="shared" si="99"/>
        <v>0</v>
      </c>
      <c r="O294" s="42"/>
      <c r="P294" s="42"/>
      <c r="Q294" s="42"/>
      <c r="R294" s="42"/>
      <c r="S294" s="42"/>
      <c r="T294" s="42"/>
      <c r="U294" s="43" t="e">
        <f t="shared" si="107"/>
        <v>#DIV/0!</v>
      </c>
      <c r="V294" s="38"/>
      <c r="W294" s="45"/>
      <c r="X294" s="45"/>
      <c r="Y294" s="15" t="s">
        <v>33</v>
      </c>
      <c r="Z294" s="16"/>
      <c r="AA294" s="16"/>
    </row>
    <row r="295" spans="1:27" s="46" customFormat="1" ht="22.5" customHeight="1" thickTop="1" thickBot="1" x14ac:dyDescent="0.3">
      <c r="A295" s="63" t="s">
        <v>30</v>
      </c>
      <c r="B295" s="38" t="s">
        <v>48</v>
      </c>
      <c r="C295" s="38" t="s">
        <v>131</v>
      </c>
      <c r="D295" s="38" t="s">
        <v>72</v>
      </c>
      <c r="E295" s="39" t="s">
        <v>101</v>
      </c>
      <c r="F295" s="38"/>
      <c r="G295" s="38"/>
      <c r="H295" s="40"/>
      <c r="I295" s="40"/>
      <c r="J295" s="41" t="s">
        <v>440</v>
      </c>
      <c r="K295" s="42"/>
      <c r="L295" s="42"/>
      <c r="M295" s="42"/>
      <c r="N295" s="42">
        <f t="shared" si="99"/>
        <v>0</v>
      </c>
      <c r="O295" s="42"/>
      <c r="P295" s="42"/>
      <c r="Q295" s="42"/>
      <c r="R295" s="42"/>
      <c r="S295" s="42"/>
      <c r="T295" s="42"/>
      <c r="U295" s="43" t="e">
        <f t="shared" si="107"/>
        <v>#DIV/0!</v>
      </c>
      <c r="V295" s="38"/>
      <c r="W295" s="45"/>
      <c r="X295" s="45"/>
      <c r="Y295" s="15" t="s">
        <v>33</v>
      </c>
      <c r="Z295" s="16"/>
      <c r="AA295" s="16"/>
    </row>
    <row r="296" spans="1:27" ht="22.5" customHeight="1" thickTop="1" thickBot="1" x14ac:dyDescent="0.3">
      <c r="A296" s="63" t="s">
        <v>30</v>
      </c>
      <c r="B296" s="38" t="s">
        <v>48</v>
      </c>
      <c r="C296" s="38" t="s">
        <v>131</v>
      </c>
      <c r="D296" s="38" t="s">
        <v>72</v>
      </c>
      <c r="E296" s="39" t="s">
        <v>127</v>
      </c>
      <c r="F296" s="40"/>
      <c r="G296" s="40"/>
      <c r="H296" s="40"/>
      <c r="I296" s="40"/>
      <c r="J296" s="41" t="s">
        <v>441</v>
      </c>
      <c r="K296" s="42"/>
      <c r="L296" s="42"/>
      <c r="M296" s="42"/>
      <c r="N296" s="42">
        <f t="shared" si="99"/>
        <v>0</v>
      </c>
      <c r="O296" s="42"/>
      <c r="P296" s="42"/>
      <c r="Q296" s="42"/>
      <c r="R296" s="42"/>
      <c r="S296" s="42"/>
      <c r="T296" s="42"/>
      <c r="U296" s="43" t="e">
        <f t="shared" si="107"/>
        <v>#DIV/0!</v>
      </c>
      <c r="V296" s="38"/>
      <c r="W296" s="45"/>
      <c r="X296" s="45"/>
      <c r="Z296" s="16"/>
      <c r="AA296" s="16"/>
    </row>
    <row r="297" spans="1:27" ht="22.5" customHeight="1" thickTop="1" thickBot="1" x14ac:dyDescent="0.3">
      <c r="A297" s="63" t="s">
        <v>30</v>
      </c>
      <c r="B297" s="38" t="s">
        <v>48</v>
      </c>
      <c r="C297" s="38" t="s">
        <v>131</v>
      </c>
      <c r="D297" s="38" t="s">
        <v>72</v>
      </c>
      <c r="E297" s="39" t="s">
        <v>131</v>
      </c>
      <c r="F297" s="40"/>
      <c r="G297" s="40"/>
      <c r="H297" s="40"/>
      <c r="I297" s="40"/>
      <c r="J297" s="41" t="s">
        <v>442</v>
      </c>
      <c r="K297" s="42"/>
      <c r="L297" s="42"/>
      <c r="M297" s="42"/>
      <c r="N297" s="42">
        <f t="shared" si="99"/>
        <v>0</v>
      </c>
      <c r="O297" s="42"/>
      <c r="P297" s="42"/>
      <c r="Q297" s="42"/>
      <c r="R297" s="42"/>
      <c r="S297" s="42"/>
      <c r="T297" s="42"/>
      <c r="U297" s="43" t="e">
        <f t="shared" si="107"/>
        <v>#DIV/0!</v>
      </c>
      <c r="V297" s="38"/>
      <c r="W297" s="45"/>
      <c r="X297" s="45"/>
      <c r="Z297" s="16"/>
      <c r="AA297" s="16"/>
    </row>
    <row r="298" spans="1:27" ht="22.5" customHeight="1" thickTop="1" thickBot="1" x14ac:dyDescent="0.3">
      <c r="A298" s="63" t="s">
        <v>30</v>
      </c>
      <c r="B298" s="38" t="s">
        <v>48</v>
      </c>
      <c r="C298" s="38" t="s">
        <v>131</v>
      </c>
      <c r="D298" s="38" t="s">
        <v>72</v>
      </c>
      <c r="E298" s="39" t="s">
        <v>135</v>
      </c>
      <c r="F298" s="40"/>
      <c r="G298" s="40"/>
      <c r="H298" s="40"/>
      <c r="I298" s="40"/>
      <c r="J298" s="57" t="s">
        <v>443</v>
      </c>
      <c r="K298" s="42">
        <f>+K299</f>
        <v>0</v>
      </c>
      <c r="L298" s="42">
        <f>+L299</f>
        <v>0</v>
      </c>
      <c r="M298" s="42">
        <f>+M299</f>
        <v>0</v>
      </c>
      <c r="N298" s="42">
        <f t="shared" si="99"/>
        <v>0</v>
      </c>
      <c r="O298" s="42">
        <f t="shared" ref="O298:T298" si="115">+O299</f>
        <v>0</v>
      </c>
      <c r="P298" s="42">
        <f t="shared" si="115"/>
        <v>0</v>
      </c>
      <c r="Q298" s="42">
        <f t="shared" si="115"/>
        <v>0</v>
      </c>
      <c r="R298" s="42">
        <f t="shared" si="115"/>
        <v>0</v>
      </c>
      <c r="S298" s="42">
        <f>+S299</f>
        <v>0</v>
      </c>
      <c r="T298" s="42">
        <f t="shared" si="115"/>
        <v>0</v>
      </c>
      <c r="U298" s="43" t="e">
        <f t="shared" si="107"/>
        <v>#DIV/0!</v>
      </c>
      <c r="V298" s="38"/>
      <c r="W298" s="45"/>
      <c r="X298" s="45"/>
      <c r="Z298" s="16"/>
      <c r="AA298" s="16"/>
    </row>
    <row r="299" spans="1:27" ht="22.5" customHeight="1" thickTop="1" thickBot="1" x14ac:dyDescent="0.3">
      <c r="A299" s="52" t="s">
        <v>30</v>
      </c>
      <c r="B299" s="40" t="s">
        <v>48</v>
      </c>
      <c r="C299" s="40" t="s">
        <v>131</v>
      </c>
      <c r="D299" s="40" t="s">
        <v>72</v>
      </c>
      <c r="E299" s="47" t="s">
        <v>135</v>
      </c>
      <c r="F299" s="38" t="s">
        <v>34</v>
      </c>
      <c r="G299" s="40"/>
      <c r="H299" s="40"/>
      <c r="I299" s="40"/>
      <c r="J299" s="57" t="s">
        <v>444</v>
      </c>
      <c r="K299" s="42">
        <f>K300+K301+K302</f>
        <v>0</v>
      </c>
      <c r="L299" s="42">
        <f>L300+L301+L302</f>
        <v>0</v>
      </c>
      <c r="M299" s="42">
        <f>M300+M301+M302</f>
        <v>0</v>
      </c>
      <c r="N299" s="42">
        <f t="shared" si="99"/>
        <v>0</v>
      </c>
      <c r="O299" s="42">
        <f t="shared" ref="O299:T299" si="116">O300+O301+O302</f>
        <v>0</v>
      </c>
      <c r="P299" s="42">
        <f t="shared" si="116"/>
        <v>0</v>
      </c>
      <c r="Q299" s="42">
        <f t="shared" si="116"/>
        <v>0</v>
      </c>
      <c r="R299" s="42">
        <f t="shared" si="116"/>
        <v>0</v>
      </c>
      <c r="S299" s="42">
        <f>S300+S301+S302</f>
        <v>0</v>
      </c>
      <c r="T299" s="42">
        <f t="shared" si="116"/>
        <v>0</v>
      </c>
      <c r="U299" s="43" t="e">
        <f t="shared" si="107"/>
        <v>#DIV/0!</v>
      </c>
      <c r="V299" s="38"/>
      <c r="W299" s="45"/>
      <c r="X299" s="45"/>
      <c r="Z299" s="16"/>
      <c r="AA299" s="16"/>
    </row>
    <row r="300" spans="1:27" ht="22.5" customHeight="1" thickTop="1" thickBot="1" x14ac:dyDescent="0.3">
      <c r="A300" s="52" t="s">
        <v>30</v>
      </c>
      <c r="B300" s="40" t="s">
        <v>48</v>
      </c>
      <c r="C300" s="40" t="s">
        <v>131</v>
      </c>
      <c r="D300" s="40" t="s">
        <v>72</v>
      </c>
      <c r="E300" s="47" t="s">
        <v>135</v>
      </c>
      <c r="F300" s="40" t="s">
        <v>34</v>
      </c>
      <c r="G300" s="38" t="s">
        <v>34</v>
      </c>
      <c r="H300" s="40"/>
      <c r="I300" s="40"/>
      <c r="J300" s="60" t="s">
        <v>445</v>
      </c>
      <c r="K300" s="42"/>
      <c r="L300" s="42"/>
      <c r="M300" s="42"/>
      <c r="N300" s="42">
        <f t="shared" si="99"/>
        <v>0</v>
      </c>
      <c r="O300" s="42"/>
      <c r="P300" s="42"/>
      <c r="Q300" s="42"/>
      <c r="R300" s="42"/>
      <c r="S300" s="42"/>
      <c r="T300" s="42"/>
      <c r="U300" s="43" t="e">
        <f t="shared" si="107"/>
        <v>#DIV/0!</v>
      </c>
      <c r="V300" s="38"/>
      <c r="W300" s="45"/>
      <c r="X300" s="45"/>
      <c r="Z300" s="16"/>
      <c r="AA300" s="16"/>
    </row>
    <row r="301" spans="1:27" ht="22.5" customHeight="1" thickTop="1" thickBot="1" x14ac:dyDescent="0.3">
      <c r="A301" s="52" t="s">
        <v>30</v>
      </c>
      <c r="B301" s="40" t="s">
        <v>48</v>
      </c>
      <c r="C301" s="40" t="s">
        <v>131</v>
      </c>
      <c r="D301" s="40" t="s">
        <v>72</v>
      </c>
      <c r="E301" s="47" t="s">
        <v>135</v>
      </c>
      <c r="F301" s="40" t="s">
        <v>34</v>
      </c>
      <c r="G301" s="38" t="s">
        <v>48</v>
      </c>
      <c r="H301" s="40"/>
      <c r="I301" s="40"/>
      <c r="J301" s="60" t="s">
        <v>446</v>
      </c>
      <c r="K301" s="42"/>
      <c r="L301" s="42"/>
      <c r="M301" s="42"/>
      <c r="N301" s="42">
        <f t="shared" si="99"/>
        <v>0</v>
      </c>
      <c r="O301" s="42"/>
      <c r="P301" s="42"/>
      <c r="Q301" s="42"/>
      <c r="R301" s="42"/>
      <c r="S301" s="42"/>
      <c r="T301" s="42"/>
      <c r="U301" s="43" t="e">
        <f t="shared" si="107"/>
        <v>#DIV/0!</v>
      </c>
      <c r="V301" s="38"/>
      <c r="W301" s="45"/>
      <c r="X301" s="45"/>
      <c r="Z301" s="16"/>
      <c r="AA301" s="16"/>
    </row>
    <row r="302" spans="1:27" ht="22.5" customHeight="1" thickTop="1" thickBot="1" x14ac:dyDescent="0.3">
      <c r="A302" s="52" t="s">
        <v>30</v>
      </c>
      <c r="B302" s="40" t="s">
        <v>48</v>
      </c>
      <c r="C302" s="40" t="s">
        <v>131</v>
      </c>
      <c r="D302" s="40" t="s">
        <v>72</v>
      </c>
      <c r="E302" s="47" t="s">
        <v>135</v>
      </c>
      <c r="F302" s="40" t="s">
        <v>34</v>
      </c>
      <c r="G302" s="38" t="s">
        <v>72</v>
      </c>
      <c r="H302" s="40"/>
      <c r="I302" s="40"/>
      <c r="J302" s="60" t="s">
        <v>447</v>
      </c>
      <c r="K302" s="42"/>
      <c r="L302" s="42"/>
      <c r="M302" s="42"/>
      <c r="N302" s="42">
        <f t="shared" si="99"/>
        <v>0</v>
      </c>
      <c r="O302" s="42"/>
      <c r="P302" s="42"/>
      <c r="Q302" s="42"/>
      <c r="R302" s="42"/>
      <c r="S302" s="42"/>
      <c r="T302" s="42"/>
      <c r="U302" s="43" t="e">
        <f t="shared" si="107"/>
        <v>#DIV/0!</v>
      </c>
      <c r="V302" s="38"/>
      <c r="W302" s="45"/>
      <c r="X302" s="45"/>
      <c r="Z302" s="16"/>
      <c r="AA302" s="16"/>
    </row>
    <row r="303" spans="1:27" ht="22.5" customHeight="1" thickTop="1" thickBot="1" x14ac:dyDescent="0.3">
      <c r="A303" s="63" t="s">
        <v>30</v>
      </c>
      <c r="B303" s="38" t="s">
        <v>48</v>
      </c>
      <c r="C303" s="38" t="s">
        <v>131</v>
      </c>
      <c r="D303" s="38" t="s">
        <v>72</v>
      </c>
      <c r="E303" s="39" t="s">
        <v>279</v>
      </c>
      <c r="F303" s="40"/>
      <c r="G303" s="40"/>
      <c r="H303" s="40"/>
      <c r="I303" s="40"/>
      <c r="J303" s="57" t="s">
        <v>448</v>
      </c>
      <c r="K303" s="42">
        <f>+K304</f>
        <v>0</v>
      </c>
      <c r="L303" s="42">
        <f>+L304</f>
        <v>0</v>
      </c>
      <c r="M303" s="42">
        <f>+M304</f>
        <v>0</v>
      </c>
      <c r="N303" s="42">
        <f t="shared" si="99"/>
        <v>0</v>
      </c>
      <c r="O303" s="42">
        <f t="shared" ref="O303:T303" si="117">+O304</f>
        <v>0</v>
      </c>
      <c r="P303" s="42">
        <f t="shared" si="117"/>
        <v>0</v>
      </c>
      <c r="Q303" s="42">
        <f t="shared" si="117"/>
        <v>0</v>
      </c>
      <c r="R303" s="42">
        <f t="shared" si="117"/>
        <v>0</v>
      </c>
      <c r="S303" s="42">
        <f>+S304</f>
        <v>0</v>
      </c>
      <c r="T303" s="42">
        <f t="shared" si="117"/>
        <v>0</v>
      </c>
      <c r="U303" s="43" t="e">
        <f t="shared" si="107"/>
        <v>#DIV/0!</v>
      </c>
      <c r="V303" s="38"/>
      <c r="W303" s="45"/>
      <c r="X303" s="45"/>
      <c r="Z303" s="16"/>
      <c r="AA303" s="16"/>
    </row>
    <row r="304" spans="1:27" ht="22.5" customHeight="1" thickTop="1" thickBot="1" x14ac:dyDescent="0.3">
      <c r="A304" s="52" t="s">
        <v>30</v>
      </c>
      <c r="B304" s="40" t="s">
        <v>48</v>
      </c>
      <c r="C304" s="40" t="s">
        <v>131</v>
      </c>
      <c r="D304" s="40" t="s">
        <v>72</v>
      </c>
      <c r="E304" s="47" t="s">
        <v>279</v>
      </c>
      <c r="F304" s="38" t="s">
        <v>34</v>
      </c>
      <c r="G304" s="40"/>
      <c r="H304" s="40"/>
      <c r="I304" s="40"/>
      <c r="J304" s="60" t="s">
        <v>449</v>
      </c>
      <c r="K304" s="42"/>
      <c r="L304" s="42"/>
      <c r="M304" s="42"/>
      <c r="N304" s="42">
        <f t="shared" si="99"/>
        <v>0</v>
      </c>
      <c r="O304" s="42"/>
      <c r="P304" s="42"/>
      <c r="Q304" s="42"/>
      <c r="R304" s="42"/>
      <c r="S304" s="42"/>
      <c r="T304" s="42"/>
      <c r="U304" s="43" t="e">
        <f t="shared" si="107"/>
        <v>#DIV/0!</v>
      </c>
      <c r="V304" s="38"/>
      <c r="W304" s="45"/>
      <c r="X304" s="45"/>
      <c r="Z304" s="16"/>
      <c r="AA304" s="16"/>
    </row>
    <row r="305" spans="1:27" s="46" customFormat="1" ht="22.5" customHeight="1" thickTop="1" thickBot="1" x14ac:dyDescent="0.3">
      <c r="A305" s="24" t="s">
        <v>30</v>
      </c>
      <c r="B305" s="25" t="s">
        <v>48</v>
      </c>
      <c r="C305" s="25" t="s">
        <v>373</v>
      </c>
      <c r="D305" s="25"/>
      <c r="E305" s="25"/>
      <c r="F305" s="25"/>
      <c r="G305" s="25"/>
      <c r="H305" s="26"/>
      <c r="I305" s="26"/>
      <c r="J305" s="27" t="s">
        <v>450</v>
      </c>
      <c r="K305" s="28">
        <v>0</v>
      </c>
      <c r="L305" s="28">
        <v>0</v>
      </c>
      <c r="M305" s="28">
        <v>0</v>
      </c>
      <c r="N305" s="28">
        <f>K305+L305-M305</f>
        <v>0</v>
      </c>
      <c r="O305" s="28"/>
      <c r="P305" s="28"/>
      <c r="Q305" s="28"/>
      <c r="R305" s="28"/>
      <c r="S305" s="28"/>
      <c r="T305" s="28">
        <v>4740772</v>
      </c>
      <c r="U305" s="29" t="e">
        <f>T305/S305</f>
        <v>#DIV/0!</v>
      </c>
      <c r="V305" s="93" t="s">
        <v>451</v>
      </c>
      <c r="W305" s="25"/>
      <c r="X305" s="25"/>
      <c r="Y305" s="15"/>
      <c r="Z305" s="16"/>
      <c r="AA305" s="16"/>
    </row>
    <row r="306" spans="1:27" ht="36" customHeight="1" thickTop="1" x14ac:dyDescent="0.25">
      <c r="U306" s="94"/>
      <c r="Z306" s="16"/>
      <c r="AA306" s="16"/>
    </row>
    <row r="307" spans="1:27" ht="36" customHeight="1" x14ac:dyDescent="0.25">
      <c r="K307" s="16"/>
      <c r="L307" s="16"/>
      <c r="M307" s="16"/>
      <c r="N307" s="16"/>
      <c r="U307" s="94"/>
      <c r="Z307" s="16"/>
      <c r="AA307" s="16"/>
    </row>
    <row r="308" spans="1:27" ht="36" customHeight="1" x14ac:dyDescent="0.25">
      <c r="U308" s="94"/>
      <c r="Z308" s="16"/>
      <c r="AA308" s="16"/>
    </row>
    <row r="309" spans="1:27" ht="36" customHeight="1" x14ac:dyDescent="0.25">
      <c r="U309" s="94"/>
      <c r="Z309" s="16"/>
      <c r="AA309" s="16"/>
    </row>
    <row r="310" spans="1:27" ht="36" customHeight="1" x14ac:dyDescent="0.25">
      <c r="U310" s="94"/>
      <c r="Z310" s="16"/>
      <c r="AA310" s="16"/>
    </row>
    <row r="311" spans="1:27" ht="36" customHeight="1" x14ac:dyDescent="0.25">
      <c r="U311" s="94"/>
      <c r="Z311" s="16"/>
      <c r="AA311" s="16"/>
    </row>
    <row r="312" spans="1:27" ht="36" customHeight="1" x14ac:dyDescent="0.25">
      <c r="U312" s="94"/>
      <c r="Z312" s="16"/>
      <c r="AA312" s="16"/>
    </row>
    <row r="313" spans="1:27" ht="36" customHeight="1" x14ac:dyDescent="0.25">
      <c r="U313" s="94"/>
    </row>
    <row r="314" spans="1:27" ht="36" customHeight="1" x14ac:dyDescent="0.25">
      <c r="U314" s="94"/>
    </row>
    <row r="315" spans="1:27" ht="36" customHeight="1" x14ac:dyDescent="0.25">
      <c r="U315" s="94"/>
    </row>
    <row r="316" spans="1:27" ht="36" customHeight="1" x14ac:dyDescent="0.25">
      <c r="U316" s="94"/>
    </row>
    <row r="317" spans="1:27" ht="36" customHeight="1" x14ac:dyDescent="0.25">
      <c r="U317" s="94"/>
    </row>
    <row r="318" spans="1:27" ht="36" customHeight="1" x14ac:dyDescent="0.25">
      <c r="U318" s="94"/>
    </row>
    <row r="319" spans="1:27" ht="36" customHeight="1" x14ac:dyDescent="0.25">
      <c r="U319" s="94"/>
    </row>
    <row r="320" spans="1:27" ht="36" customHeight="1" x14ac:dyDescent="0.25">
      <c r="U320" s="94"/>
    </row>
    <row r="321" spans="21:21" ht="36" customHeight="1" x14ac:dyDescent="0.25">
      <c r="U321" s="94"/>
    </row>
    <row r="322" spans="21:21" ht="36" customHeight="1" x14ac:dyDescent="0.25">
      <c r="U322" s="94"/>
    </row>
    <row r="323" spans="21:21" ht="36" customHeight="1" x14ac:dyDescent="0.25">
      <c r="U323" s="94"/>
    </row>
  </sheetData>
  <sheetProtection algorithmName="SHA-512" hashValue="rK2EJD0RSrhtRp94RpmFMlTxLIoRo4lPUQlB8CkS5+FcSo40ZQEERINTMV1/wu1f1r78OOWOdaWIyOt41BUpzg==" saltValue="94DByD+tf1vkPgBuYfdmRg==" spinCount="100000" sheet="1" objects="1" scenarios="1" selectLockedCells="1" autoFilter="0" selectUnlockedCells="1"/>
  <mergeCells count="16">
    <mergeCell ref="X5:X6"/>
    <mergeCell ref="A1:V1"/>
    <mergeCell ref="A2:V2"/>
    <mergeCell ref="A3:V3"/>
    <mergeCell ref="A4:V4"/>
    <mergeCell ref="A5:I5"/>
    <mergeCell ref="J5:J6"/>
    <mergeCell ref="K5:K6"/>
    <mergeCell ref="L5:M5"/>
    <mergeCell ref="N5:N6"/>
    <mergeCell ref="O5:R5"/>
    <mergeCell ref="S5:S6"/>
    <mergeCell ref="T5:T6"/>
    <mergeCell ref="U5:U6"/>
    <mergeCell ref="V5:V6"/>
    <mergeCell ref="W5:W6"/>
  </mergeCells>
  <printOptions horizontalCentered="1" verticalCentered="1"/>
  <pageMargins left="0.78740157480314965" right="0.78740157480314965" top="0.98425196850393704" bottom="0.98425196850393704" header="0" footer="0"/>
  <pageSetup paperSize="9" orientation="portrait"/>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Informe Ingresos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R. Benjumea</dc:creator>
  <cp:lastModifiedBy>Andres Mauricio Valencia Ceballos</cp:lastModifiedBy>
  <dcterms:created xsi:type="dcterms:W3CDTF">2020-10-14T21:53:15Z</dcterms:created>
  <dcterms:modified xsi:type="dcterms:W3CDTF">2020-10-14T23:10:46Z</dcterms:modified>
</cp:coreProperties>
</file>