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uzaramirez\Downloads\"/>
    </mc:Choice>
  </mc:AlternateContent>
  <xr:revisionPtr revIDLastSave="0" documentId="8_{8FD62D35-0540-4D42-ADEB-2D04016B4481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B_may_2025" sheetId="3" r:id="rId1"/>
    <sheet name="Metas" sheetId="4" r:id="rId2"/>
    <sheet name="Recursos" sheetId="5" r:id="rId3"/>
    <sheet name="Hoja 1" sheetId="2" r:id="rId4"/>
  </sheets>
  <definedNames>
    <definedName name="_xlnm._FilterDatabase" localSheetId="1" hidden="1">Metas!$A$1:$I$66</definedName>
    <definedName name="_xlnm._FilterDatabase" localSheetId="0" hidden="1">RB_may_2025!$A$1:$J$66</definedName>
    <definedName name="_xlnm._FilterDatabase" localSheetId="2" hidden="1">Recursos!$A$1:$G$66</definedName>
    <definedName name="_xlnm.Print_Area" localSheetId="1">Metas!$B$1:$I$66</definedName>
    <definedName name="_xlnm.Print_Area" localSheetId="0">RB_may_2025!$B$1:$J$66</definedName>
    <definedName name="_xlnm.Print_Area" localSheetId="2">Recursos!$B$1:$G$66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5" l="1"/>
  <c r="G66" i="5" s="1"/>
  <c r="G65" i="5"/>
  <c r="E64" i="5"/>
  <c r="G63" i="5"/>
  <c r="G62" i="5"/>
  <c r="F61" i="5"/>
  <c r="G61" i="5" s="1"/>
  <c r="E60" i="5"/>
  <c r="G59" i="5"/>
  <c r="G58" i="5"/>
  <c r="G57" i="5"/>
  <c r="F56" i="5"/>
  <c r="E56" i="5"/>
  <c r="G54" i="5"/>
  <c r="G53" i="5"/>
  <c r="G52" i="5"/>
  <c r="F51" i="5"/>
  <c r="E51" i="5"/>
  <c r="G50" i="5"/>
  <c r="G49" i="5" s="1"/>
  <c r="F49" i="5"/>
  <c r="E49" i="5"/>
  <c r="G48" i="5"/>
  <c r="G47" i="5"/>
  <c r="G46" i="5"/>
  <c r="G45" i="5"/>
  <c r="G44" i="5"/>
  <c r="G43" i="5"/>
  <c r="G42" i="5"/>
  <c r="G41" i="5"/>
  <c r="F40" i="5"/>
  <c r="E40" i="5"/>
  <c r="G38" i="5"/>
  <c r="G37" i="5" s="1"/>
  <c r="F37" i="5"/>
  <c r="E37" i="5"/>
  <c r="G36" i="5"/>
  <c r="G35" i="5" s="1"/>
  <c r="F35" i="5"/>
  <c r="E35" i="5"/>
  <c r="G33" i="5"/>
  <c r="G32" i="5"/>
  <c r="G31" i="5"/>
  <c r="F30" i="5"/>
  <c r="F29" i="5" s="1"/>
  <c r="E30" i="5"/>
  <c r="E29" i="5" s="1"/>
  <c r="G28" i="5"/>
  <c r="F27" i="5"/>
  <c r="G27" i="5" s="1"/>
  <c r="E26" i="5"/>
  <c r="G25" i="5"/>
  <c r="G24" i="5"/>
  <c r="F23" i="5"/>
  <c r="E23" i="5"/>
  <c r="G21" i="5"/>
  <c r="G20" i="5"/>
  <c r="G19" i="5"/>
  <c r="G18" i="5"/>
  <c r="G17" i="5"/>
  <c r="G16" i="5"/>
  <c r="F15" i="5"/>
  <c r="E15" i="5"/>
  <c r="G14" i="5"/>
  <c r="G13" i="5" s="1"/>
  <c r="F13" i="5"/>
  <c r="E13" i="5"/>
  <c r="G12" i="5"/>
  <c r="F11" i="5"/>
  <c r="G11" i="5" s="1"/>
  <c r="G10" i="5"/>
  <c r="F9" i="5"/>
  <c r="G9" i="5" s="1"/>
  <c r="E8" i="5"/>
  <c r="I63" i="4"/>
  <c r="I53" i="4"/>
  <c r="I46" i="4"/>
  <c r="I45" i="4"/>
  <c r="I44" i="4"/>
  <c r="I43" i="4"/>
  <c r="I42" i="4"/>
  <c r="I32" i="4"/>
  <c r="I31" i="4"/>
  <c r="I25" i="4"/>
  <c r="I9" i="4"/>
  <c r="G66" i="4"/>
  <c r="G65" i="4"/>
  <c r="G63" i="4"/>
  <c r="G62" i="4"/>
  <c r="G61" i="4"/>
  <c r="G59" i="4"/>
  <c r="G58" i="4"/>
  <c r="G57" i="4"/>
  <c r="G54" i="4"/>
  <c r="G53" i="4"/>
  <c r="G52" i="4"/>
  <c r="G50" i="4"/>
  <c r="G48" i="4"/>
  <c r="G47" i="4"/>
  <c r="G46" i="4"/>
  <c r="G45" i="4"/>
  <c r="G44" i="4"/>
  <c r="G43" i="4"/>
  <c r="G42" i="4"/>
  <c r="G41" i="4"/>
  <c r="G38" i="4"/>
  <c r="G36" i="4"/>
  <c r="G33" i="4"/>
  <c r="G32" i="4"/>
  <c r="G31" i="4"/>
  <c r="G28" i="4"/>
  <c r="G27" i="4"/>
  <c r="G25" i="4"/>
  <c r="G21" i="4"/>
  <c r="G20" i="4"/>
  <c r="G19" i="4"/>
  <c r="G18" i="4"/>
  <c r="G17" i="4"/>
  <c r="G16" i="4"/>
  <c r="G14" i="4"/>
  <c r="G12" i="4"/>
  <c r="G11" i="4"/>
  <c r="G10" i="4"/>
  <c r="G9" i="4"/>
  <c r="I11" i="3"/>
  <c r="I9" i="3"/>
  <c r="F60" i="5" l="1"/>
  <c r="G60" i="5"/>
  <c r="G51" i="5"/>
  <c r="F34" i="5"/>
  <c r="G15" i="5"/>
  <c r="G34" i="5"/>
  <c r="G8" i="5"/>
  <c r="F26" i="5"/>
  <c r="F22" i="5" s="1"/>
  <c r="G26" i="5"/>
  <c r="G56" i="5"/>
  <c r="F8" i="5"/>
  <c r="F7" i="5" s="1"/>
  <c r="E34" i="5"/>
  <c r="G23" i="5"/>
  <c r="E22" i="5"/>
  <c r="G30" i="5"/>
  <c r="G29" i="5" s="1"/>
  <c r="E55" i="5"/>
  <c r="E39" i="5"/>
  <c r="F39" i="5"/>
  <c r="G40" i="5"/>
  <c r="F64" i="5"/>
  <c r="E7" i="5"/>
  <c r="G64" i="5"/>
  <c r="I61" i="3"/>
  <c r="I27" i="3"/>
  <c r="I66" i="3"/>
  <c r="G7" i="5" l="1"/>
  <c r="G22" i="5"/>
  <c r="E6" i="5"/>
  <c r="F55" i="5"/>
  <c r="F6" i="5" s="1"/>
  <c r="G39" i="5"/>
  <c r="G55" i="5"/>
  <c r="J66" i="3"/>
  <c r="G66" i="3"/>
  <c r="J65" i="3"/>
  <c r="G65" i="3"/>
  <c r="I64" i="3"/>
  <c r="H64" i="3"/>
  <c r="J63" i="3"/>
  <c r="G63" i="3"/>
  <c r="J62" i="3"/>
  <c r="G62" i="3"/>
  <c r="J61" i="3"/>
  <c r="G61" i="3"/>
  <c r="I60" i="3"/>
  <c r="H60" i="3"/>
  <c r="J59" i="3"/>
  <c r="G59" i="3"/>
  <c r="J58" i="3"/>
  <c r="G58" i="3"/>
  <c r="J57" i="3"/>
  <c r="G57" i="3"/>
  <c r="I56" i="3"/>
  <c r="H56" i="3"/>
  <c r="J54" i="3"/>
  <c r="G54" i="3"/>
  <c r="J53" i="3"/>
  <c r="G53" i="3"/>
  <c r="J52" i="3"/>
  <c r="G52" i="3"/>
  <c r="I51" i="3"/>
  <c r="H51" i="3"/>
  <c r="J50" i="3"/>
  <c r="G50" i="3"/>
  <c r="I49" i="3"/>
  <c r="H49" i="3"/>
  <c r="J48" i="3"/>
  <c r="G48" i="3"/>
  <c r="J47" i="3"/>
  <c r="G47" i="3"/>
  <c r="J46" i="3"/>
  <c r="G46" i="3"/>
  <c r="J45" i="3"/>
  <c r="G45" i="3"/>
  <c r="J44" i="3"/>
  <c r="G44" i="3"/>
  <c r="J43" i="3"/>
  <c r="G43" i="3"/>
  <c r="J42" i="3"/>
  <c r="G42" i="3"/>
  <c r="J41" i="3"/>
  <c r="G41" i="3"/>
  <c r="I40" i="3"/>
  <c r="H40" i="3"/>
  <c r="J38" i="3"/>
  <c r="J37" i="3" s="1"/>
  <c r="G38" i="3"/>
  <c r="I37" i="3"/>
  <c r="H37" i="3"/>
  <c r="J36" i="3"/>
  <c r="G36" i="3"/>
  <c r="I35" i="3"/>
  <c r="H35" i="3"/>
  <c r="J33" i="3"/>
  <c r="G33" i="3"/>
  <c r="J32" i="3"/>
  <c r="G32" i="3"/>
  <c r="J31" i="3"/>
  <c r="G31" i="3"/>
  <c r="I30" i="3"/>
  <c r="I29" i="3" s="1"/>
  <c r="H30" i="3"/>
  <c r="H29" i="3" s="1"/>
  <c r="J28" i="3"/>
  <c r="G28" i="3"/>
  <c r="J27" i="3"/>
  <c r="G27" i="3"/>
  <c r="I26" i="3"/>
  <c r="H26" i="3"/>
  <c r="J25" i="3"/>
  <c r="G25" i="3"/>
  <c r="J24" i="3"/>
  <c r="I23" i="3"/>
  <c r="H23" i="3"/>
  <c r="J21" i="3"/>
  <c r="G21" i="3"/>
  <c r="J20" i="3"/>
  <c r="G20" i="3"/>
  <c r="J19" i="3"/>
  <c r="G19" i="3"/>
  <c r="J18" i="3"/>
  <c r="G18" i="3"/>
  <c r="J17" i="3"/>
  <c r="G17" i="3"/>
  <c r="J16" i="3"/>
  <c r="G16" i="3"/>
  <c r="I15" i="3"/>
  <c r="H15" i="3"/>
  <c r="J14" i="3"/>
  <c r="G14" i="3"/>
  <c r="I13" i="3"/>
  <c r="H13" i="3"/>
  <c r="J12" i="3"/>
  <c r="G12" i="3"/>
  <c r="J11" i="3"/>
  <c r="G11" i="3"/>
  <c r="J10" i="3"/>
  <c r="G10" i="3"/>
  <c r="J9" i="3"/>
  <c r="G9" i="3"/>
  <c r="I8" i="3"/>
  <c r="H8" i="3"/>
  <c r="G6" i="5" l="1"/>
  <c r="J60" i="3"/>
  <c r="H55" i="3"/>
  <c r="J30" i="3"/>
  <c r="J29" i="3" s="1"/>
  <c r="J56" i="3"/>
  <c r="H22" i="3"/>
  <c r="I22" i="3"/>
  <c r="I7" i="3"/>
  <c r="J23" i="3"/>
  <c r="J13" i="3"/>
  <c r="J8" i="3"/>
  <c r="H7" i="3"/>
  <c r="I55" i="3"/>
  <c r="J15" i="3"/>
  <c r="J35" i="3"/>
  <c r="J34" i="3" s="1"/>
  <c r="J64" i="3"/>
  <c r="J51" i="3"/>
  <c r="J40" i="3"/>
  <c r="I39" i="3"/>
  <c r="J26" i="3"/>
  <c r="H34" i="3"/>
  <c r="I34" i="3"/>
  <c r="H39" i="3"/>
  <c r="J49" i="3"/>
  <c r="J55" i="3" l="1"/>
  <c r="J22" i="3"/>
  <c r="J7" i="3"/>
  <c r="H6" i="3"/>
  <c r="I6" i="3"/>
  <c r="J39" i="3"/>
  <c r="J6" i="3" l="1"/>
</calcChain>
</file>

<file path=xl/sharedStrings.xml><?xml version="1.0" encoding="utf-8"?>
<sst xmlns="http://schemas.openxmlformats.org/spreadsheetml/2006/main" count="629" uniqueCount="178">
  <si>
    <t>Meta</t>
  </si>
  <si>
    <t>Corporación Autonoma Regional de Caldas - CORPOCALDAS - Plan operativo anual de inversiones</t>
  </si>
  <si>
    <t>BIODIVERSIDAD Y SERVICIOS ECOSITÉMICOS</t>
  </si>
  <si>
    <t>Acciones para la conservación de la  biodiversidad y sus servicios ecosistémicos</t>
  </si>
  <si>
    <t>Restaurar áreas de especial importancia ambiental para la conservación de la biodiversidad y sus servicios ecosistemicos</t>
  </si>
  <si>
    <t>Asesorar a los entes territoriales y otros actores para la conservación, manejo y uso sostenible de la Biodiversidad y sus servicios ecosistemicos</t>
  </si>
  <si>
    <t>Prevenir y controlar la contaminación hídrica (saneamiento básico urbano)</t>
  </si>
  <si>
    <t>Implementar acciones de los planes de manejo de áreas protegidas y ecosistemas estratégicos</t>
  </si>
  <si>
    <t>Gestion del conocimiento e innovación para la conservación y uso sostenible de la biodiversidad y sus servicios ecosistémicos</t>
  </si>
  <si>
    <t>Ampliar y garantizar la operación y el mantenimiento de las redes de monitoreo</t>
  </si>
  <si>
    <t>Conservación y Manejo de la Fauna Silvestre</t>
  </si>
  <si>
    <t>Asegurar la operatividad de los CAV de Fauna de Corpocaldas</t>
  </si>
  <si>
    <t>Diseñar e Implementar una estrategia para prevención y control de la casería, el trafico y tenencia ilegal de fauna silvestre</t>
  </si>
  <si>
    <t>Desarrollar acciones para la conservación de especies amenazadas, endémicas y focales con y sin plan de manejo</t>
  </si>
  <si>
    <t>Desarrollar monitoreo de los animales liberados y rehabilitados en Corpocaldas</t>
  </si>
  <si>
    <t>Atender los conflictos reportados por fauna</t>
  </si>
  <si>
    <t>Desarrollar acciones para prevenir, controlar y manejar especies exóticas e invasoras de fauna con y sin plan de manejo</t>
  </si>
  <si>
    <t>PLANIFICACIÓN Y ORDENAMIENTO DEL BIOTERRITORIO</t>
  </si>
  <si>
    <t>Agua y ordenamiento del bioterritorio</t>
  </si>
  <si>
    <t>Realizar seguimiento a la aplicación de las determinantes ambientales en el Ordenamiento Territorial</t>
  </si>
  <si>
    <t>Diseñar herramientas de conservación para la gestión y administración del recurso hídrico</t>
  </si>
  <si>
    <t>Instrumentos de planificación, seguimiento y control ambiental del bioterritorio</t>
  </si>
  <si>
    <t>Formular o actualizar instrumentos de planificación ambiental</t>
  </si>
  <si>
    <t>Evaluar la incorporación de las determinantes ambientales en el proceso de concertación ambiental de los instrumentos de ordenamiento territorial</t>
  </si>
  <si>
    <t>RIESGOS AMBIENTALES Y CAMBIO CLIMÁTICO</t>
  </si>
  <si>
    <t>Gestión de riesgos ambientales</t>
  </si>
  <si>
    <t>Implementar medidas estructurales (obras de ingeniería y Soluciones Basadas en la Naturaleza - SBN) para la reducción del riesgo de desastres</t>
  </si>
  <si>
    <t>Desarrollar acciones comunitarias y sectoriales en torno a la gestión, conocimiento y reducción de riesgos ambientales en el territorio</t>
  </si>
  <si>
    <t>Desarrollar estudios y diseños para el conocimiento de los diferentes riesgos ambientales del Departamento</t>
  </si>
  <si>
    <t>RESPONSABILIDAD AMBIENTAL SECTORIAL</t>
  </si>
  <si>
    <t>Bioeconomía y sostenibilidad</t>
  </si>
  <si>
    <t>Actualizar e implementar acciones de las agendas ambientales sectoriales</t>
  </si>
  <si>
    <t>Convergencia e integración ambiental regional</t>
  </si>
  <si>
    <t>Apoyar la Gestión de Plataformas colaborativas</t>
  </si>
  <si>
    <t>GOBERNABILIDAD DEL BIOTERRITORIO</t>
  </si>
  <si>
    <t>Autoridad ambiental del bioterritorio</t>
  </si>
  <si>
    <t>Gastos operativos (Proyecto 3.1.1)</t>
  </si>
  <si>
    <t>Impulsar jurídicamente los procesos sancionatorios recibidos en la vigencia</t>
  </si>
  <si>
    <t>Gestión jurídica a los trámites y/o permisos ambientales priorizados en la entidad</t>
  </si>
  <si>
    <t>Evaluar las solicitudes de permisos y licencias ambientales en los tiempos establecidos en la normatividad ambiental vigente.</t>
  </si>
  <si>
    <t>Resolver técnicamente los diferentes trámites y permisos que se tienen como pasivos con corte a vigencia 2023</t>
  </si>
  <si>
    <t>Realizar cobertura del seguimiento (Documental, con visita o espacial) a los expedientes activos para cada uno de los trámites competencia de la entidad.</t>
  </si>
  <si>
    <t>Realizar el seguimiento, control y monitoreo a los recursos naturales, frente a la atención de PQRs y/o acciones preventivas</t>
  </si>
  <si>
    <t>Gestionar el proceso de cierre de procesos sancionatorios y permisos en el marco del seguimiento a trámites y permisos competencia de la entidad con vigencia al 2023</t>
  </si>
  <si>
    <t>Gestión financiera</t>
  </si>
  <si>
    <t>Fortalecer la Formulación y Gestión de Proyectos en la Corporación</t>
  </si>
  <si>
    <t>Modernización y fortalecimiento Institucional</t>
  </si>
  <si>
    <t>Ejecutar el plan estratégico en Tecnología de la información y las comunicaciones</t>
  </si>
  <si>
    <t>Formular y ejecutar un plan que asegure la modernización y operatividad del Laboratorio ambiental</t>
  </si>
  <si>
    <t>Formular y ejecutar un plan que asegure la modernización y operatividad del Laboratorio de suelos</t>
  </si>
  <si>
    <t>GOBERNANZA AMBIENTAL</t>
  </si>
  <si>
    <t>Educación y comunicación para la apropiación del bioterritorio</t>
  </si>
  <si>
    <t>Implementar estrategias de comunicación para el conocimiento ambiental, promoción de la conservación y la apropiación del bioterritorio y la acción colaborativa</t>
  </si>
  <si>
    <t>Implementar estrategias de comunicación para la visibilización de la gestión y las competencias de la entidad y mejorar la percepción de valor de los grupos de interés</t>
  </si>
  <si>
    <t>Implementar el programa de educación ambiental establecido para la vigencia 2024 - 2027</t>
  </si>
  <si>
    <t>Participación para la incidencia en el Bioterritorio</t>
  </si>
  <si>
    <t>Fortalecer los procesos y escenarios de participación ciudadana para garantizar el derecho a la participación, el acceso a la Justicia Ambiental, y el acceso a la información para la incidencia en las decisiones ambientales del territorio (ACUERDO DE ESCAZÚ).</t>
  </si>
  <si>
    <t>Acompañar a las instancias de veeduría ciudadana e implementar estrategias en torno a mecanismos de control social para el mejoramiento de la gestión pública</t>
  </si>
  <si>
    <t>Implementar estrategias de diálogo y concertación intersectorial y multisectorial para el manejo de los conflictos socioambientales priorizados</t>
  </si>
  <si>
    <t>Acciones ambientales diferenciales</t>
  </si>
  <si>
    <t>Ejecutar acciones priorizadas en la agenda ambiental Indígena, los acuerdos de consulta previa y los compromisos de sentencias</t>
  </si>
  <si>
    <t>Acompañar e implementar procesos para la formulación de planes, programas y acciones con enfoque de género y diferencial.</t>
  </si>
  <si>
    <t>CODIGO</t>
  </si>
  <si>
    <t>1.1.1.1</t>
  </si>
  <si>
    <t>1.1.1.8</t>
  </si>
  <si>
    <t>1.1.1.9</t>
  </si>
  <si>
    <t>1.1.1.12</t>
  </si>
  <si>
    <t>1.1.2.5</t>
  </si>
  <si>
    <t>1.1.3.1</t>
  </si>
  <si>
    <t>1.1.3.2</t>
  </si>
  <si>
    <t>1.1.3.3</t>
  </si>
  <si>
    <t>1.1.3.5</t>
  </si>
  <si>
    <t>1.1.3.6</t>
  </si>
  <si>
    <t>1.1.3.7</t>
  </si>
  <si>
    <t>1.2.1.4</t>
  </si>
  <si>
    <t>1.2.1.7</t>
  </si>
  <si>
    <t>1.2.2.2</t>
  </si>
  <si>
    <t>1.2.2.4</t>
  </si>
  <si>
    <t>2.1.1.1</t>
  </si>
  <si>
    <t>2.1.1.2</t>
  </si>
  <si>
    <t>2.1.1.7</t>
  </si>
  <si>
    <t>2.2.1.4</t>
  </si>
  <si>
    <t>2.2.2.2</t>
  </si>
  <si>
    <t>3.1.1.5</t>
  </si>
  <si>
    <t>3.1.1.6</t>
  </si>
  <si>
    <t>3.1.1.7</t>
  </si>
  <si>
    <t>3.1.1.8</t>
  </si>
  <si>
    <t>3.1.1.9</t>
  </si>
  <si>
    <t>3.1.1.10</t>
  </si>
  <si>
    <t>3.1.1.11</t>
  </si>
  <si>
    <t>3.1.2.2</t>
  </si>
  <si>
    <t>3.1.3.1</t>
  </si>
  <si>
    <t>3.1.3.2</t>
  </si>
  <si>
    <t>3.1.3.4</t>
  </si>
  <si>
    <t>3.2.1.1</t>
  </si>
  <si>
    <t>3.2.1.2</t>
  </si>
  <si>
    <t>3.2.1.4</t>
  </si>
  <si>
    <t>3.2.2.1</t>
  </si>
  <si>
    <t>3.2.2.2</t>
  </si>
  <si>
    <t>3.2.2.3</t>
  </si>
  <si>
    <t>3.2.3.1</t>
  </si>
  <si>
    <t>3.2.3.3</t>
  </si>
  <si>
    <t>META 2025</t>
  </si>
  <si>
    <t>ADICIÓN A LA META</t>
  </si>
  <si>
    <t>TOTAL META 2025</t>
  </si>
  <si>
    <t>PRESUPUESTO APROPIADO 2025</t>
  </si>
  <si>
    <t>ADICIÓN RECURSOS DEL BALANCE</t>
  </si>
  <si>
    <t>TOTAL RECURSOS 2025</t>
  </si>
  <si>
    <t>UNIDAD 
DE MEDIDA</t>
  </si>
  <si>
    <t xml:space="preserve">INDICADOR </t>
  </si>
  <si>
    <t>Número</t>
  </si>
  <si>
    <t># de Hectareas de áreas de ecosistemas en restauración, rehabilitación y reforestación</t>
  </si>
  <si>
    <t># de municipios con obras  saneamiento básico urbano</t>
  </si>
  <si>
    <t># planes de manejo con  acciones implementadas</t>
  </si>
  <si>
    <t># de municipios asesorados</t>
  </si>
  <si>
    <t>Número de redes de monitoreo en operación</t>
  </si>
  <si>
    <t xml:space="preserve">Porcentaje </t>
  </si>
  <si>
    <t>1.1.1</t>
  </si>
  <si>
    <t>1.1.2</t>
  </si>
  <si>
    <t>1.1.3</t>
  </si>
  <si>
    <t># de CAV implementados y operando</t>
  </si>
  <si>
    <t xml:space="preserve">Estrategia diseñada e implementada </t>
  </si>
  <si>
    <t># de especies amenazadas, endémicas y focales con acciones de conservación</t>
  </si>
  <si>
    <t xml:space="preserve">% de individuos liberados con monitoreo </t>
  </si>
  <si>
    <t>Porcentaje</t>
  </si>
  <si>
    <t>% de conflictos atendidos</t>
  </si>
  <si>
    <t># de planes de manejo para especies exoticas invasoras y generadoras de conflicto de fauna implementados</t>
  </si>
  <si>
    <t>1.2.1</t>
  </si>
  <si>
    <t># de Entidades territoriales con seguimiento a las determinantes ambientales</t>
  </si>
  <si>
    <t># de herramientas diseñadas</t>
  </si>
  <si>
    <t>1.2.2</t>
  </si>
  <si>
    <t># de planes formulados/actualizados</t>
  </si>
  <si>
    <t>% de  Instrumentos de ordenamiento territorial evaluados</t>
  </si>
  <si>
    <t>2.1.1</t>
  </si>
  <si>
    <t># de sitios intervenidos</t>
  </si>
  <si>
    <t xml:space="preserve"># de acciones realizadas en gestión del riesgo </t>
  </si>
  <si>
    <t># de proyectos realizados</t>
  </si>
  <si>
    <t>2.2.1</t>
  </si>
  <si>
    <t># de agendas gestionadas</t>
  </si>
  <si>
    <t>2.2.2</t>
  </si>
  <si>
    <t># de Plataformas apoyadas</t>
  </si>
  <si>
    <t>3.1.1</t>
  </si>
  <si>
    <t xml:space="preserve"># de tramites resueltos con el cumplimiento de tiempos de norma </t>
  </si>
  <si>
    <t># de pasivos resueltos</t>
  </si>
  <si>
    <t xml:space="preserve"># de seguimientos </t>
  </si>
  <si>
    <t># de seguimientos de control y monitoreo</t>
  </si>
  <si>
    <t>Cantidad de sancionatorios y trámites cerrados</t>
  </si>
  <si>
    <t> % de procesos sancionatorios de la vigencia atendidos</t>
  </si>
  <si>
    <t>% de tramites y/o permisos ambientales atendidos</t>
  </si>
  <si>
    <t>3.1.2</t>
  </si>
  <si>
    <t># de proyectos formulados y gestionados ante diferentes instancias</t>
  </si>
  <si>
    <t>% de cumplimiento plan estratégico de funcionamiento de laboratorio ambiental</t>
  </si>
  <si>
    <t>% de cumplimiento plan estratégico de funcionamiento de laboratorio de suelos</t>
  </si>
  <si>
    <t>3.1.3</t>
  </si>
  <si>
    <t>3.2.1</t>
  </si>
  <si>
    <t># de Estrategias implementadas</t>
  </si>
  <si>
    <t>% de implementación del programa de educación ambiental</t>
  </si>
  <si>
    <t># de veedurías acompañadas y estrategias implementadas</t>
  </si>
  <si>
    <t># de estrategias de dialogo y concertación implementadas</t>
  </si>
  <si>
    <t>% de ejecución agenda concertada</t>
  </si>
  <si>
    <t># de procesos acompañados con enfoque de género y diferencial (Personas con discapacidad)</t>
  </si>
  <si>
    <t>3.2.3</t>
  </si>
  <si>
    <t>3.2.2</t>
  </si>
  <si>
    <t># subregiones  acompañadas</t>
  </si>
  <si>
    <t>% de cumplimiento plan estratégico en Tecnología de la información y las comunicaciones</t>
  </si>
  <si>
    <t xml:space="preserve">Total </t>
  </si>
  <si>
    <t>3.1.1.0</t>
  </si>
  <si>
    <t>1.1</t>
  </si>
  <si>
    <t>1.2</t>
  </si>
  <si>
    <t>2.1</t>
  </si>
  <si>
    <t>2.2</t>
  </si>
  <si>
    <t>3.1</t>
  </si>
  <si>
    <t>3.2</t>
  </si>
  <si>
    <t>Se adiciona pago pasivo exigible CI-100-2022 $3.984.064</t>
  </si>
  <si>
    <t>mas pago por vigencia expirada CPS 276-2021 $64.741.036</t>
  </si>
  <si>
    <t>Se adiciona pago pasivo exigible MC-0021-2024 $5.356.000</t>
  </si>
  <si>
    <t>Meta PAC(2024-2027) ajustada</t>
  </si>
  <si>
    <t>Meta PAC (2024-2027)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</si>
</sst>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_-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164" fontId="1" fillId="5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164" fontId="1" fillId="6" borderId="1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6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64" fontId="7" fillId="0" borderId="1" xfId="0" applyNumberFormat="1" applyFont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vertical="center"/>
    </xf>
    <xf numFmtId="164" fontId="7" fillId="5" borderId="1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vertical="center"/>
    </xf>
    <xf numFmtId="164" fontId="6" fillId="0" borderId="0" xfId="0" applyNumberFormat="1" applyFont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DBC9-10FC-40CD-BF22-D709132644C0}">
  <sheetPr>
    <pageSetUpPr fitToPage="1"/>
  </sheetPr>
  <dimension ref="A1:L66"/>
  <sheetViews>
    <sheetView tabSelected="1" zoomScale="60" zoomScaleNormal="60" workbookViewId="0">
      <selection activeCell="B18" sqref="B18"/>
    </sheetView>
  </sheetViews>
  <sheetFormatPr baseColWidth="10" defaultColWidth="9.140625" defaultRowHeight="15" x14ac:dyDescent="0.25"/>
  <cols>
    <col min="1" max="1" width="11.5703125" style="21" customWidth="1"/>
    <col min="2" max="2" width="65.7109375" style="2" customWidth="1"/>
    <col min="3" max="4" width="22.7109375" style="2" customWidth="1"/>
    <col min="5" max="5" width="12.42578125" style="2" customWidth="1"/>
    <col min="6" max="6" width="11.5703125" style="2" customWidth="1"/>
    <col min="7" max="7" width="12.85546875" style="2" customWidth="1"/>
    <col min="8" max="9" width="22.7109375" style="3" customWidth="1"/>
    <col min="10" max="10" width="24.5703125" style="3" customWidth="1"/>
    <col min="11" max="11" width="9.140625" style="1"/>
    <col min="12" max="12" width="23" style="1" customWidth="1"/>
    <col min="13" max="16384" width="9.140625" style="1"/>
  </cols>
  <sheetData>
    <row r="1" spans="1:12" x14ac:dyDescent="0.25">
      <c r="B1" s="27" t="s">
        <v>1</v>
      </c>
      <c r="C1" s="27"/>
      <c r="D1" s="27"/>
      <c r="E1" s="27"/>
      <c r="F1" s="27"/>
      <c r="G1" s="27"/>
      <c r="H1" s="27"/>
      <c r="I1" s="27"/>
      <c r="J1" s="27"/>
    </row>
    <row r="2" spans="1:12" x14ac:dyDescent="0.25">
      <c r="B2" s="27"/>
      <c r="C2" s="27"/>
      <c r="D2" s="27"/>
      <c r="E2" s="27"/>
      <c r="F2" s="27"/>
      <c r="G2" s="27"/>
      <c r="H2" s="27"/>
      <c r="I2" s="27"/>
      <c r="J2" s="27"/>
    </row>
    <row r="3" spans="1:12" x14ac:dyDescent="0.25">
      <c r="B3" s="27"/>
      <c r="C3" s="27"/>
      <c r="D3" s="27"/>
      <c r="E3" s="27"/>
      <c r="F3" s="27"/>
      <c r="G3" s="27"/>
      <c r="H3" s="27"/>
      <c r="I3" s="27"/>
      <c r="J3" s="27"/>
    </row>
    <row r="4" spans="1:12" x14ac:dyDescent="0.25">
      <c r="B4" s="27"/>
      <c r="C4" s="27"/>
      <c r="D4" s="27"/>
      <c r="E4" s="27"/>
      <c r="F4" s="27"/>
      <c r="G4" s="27"/>
      <c r="H4" s="27"/>
      <c r="I4" s="27"/>
      <c r="J4" s="27"/>
    </row>
    <row r="5" spans="1:12" s="2" customFormat="1" ht="45.75" customHeight="1" x14ac:dyDescent="0.25">
      <c r="A5" s="22" t="s">
        <v>62</v>
      </c>
      <c r="B5" s="13" t="s">
        <v>0</v>
      </c>
      <c r="C5" s="13" t="s">
        <v>108</v>
      </c>
      <c r="D5" s="13" t="s">
        <v>109</v>
      </c>
      <c r="E5" s="12" t="s">
        <v>102</v>
      </c>
      <c r="F5" s="12" t="s">
        <v>103</v>
      </c>
      <c r="G5" s="12" t="s">
        <v>104</v>
      </c>
      <c r="H5" s="10" t="s">
        <v>105</v>
      </c>
      <c r="I5" s="10" t="s">
        <v>106</v>
      </c>
      <c r="J5" s="10" t="s">
        <v>107</v>
      </c>
    </row>
    <row r="6" spans="1:12" ht="23.25" customHeight="1" x14ac:dyDescent="0.25">
      <c r="A6" s="25"/>
      <c r="B6" s="18" t="s">
        <v>165</v>
      </c>
      <c r="C6" s="19"/>
      <c r="D6" s="19"/>
      <c r="E6" s="19"/>
      <c r="F6" s="19"/>
      <c r="G6" s="19"/>
      <c r="H6" s="20">
        <f>H7+H22+H29+H34+H39+H55</f>
        <v>25353858571</v>
      </c>
      <c r="I6" s="20">
        <f>I7+I22+I29+I34+I39+I55</f>
        <v>9635296483</v>
      </c>
      <c r="J6" s="20">
        <f>J7+J22+J29+J34+J39+J55</f>
        <v>34989155054</v>
      </c>
    </row>
    <row r="7" spans="1:12" x14ac:dyDescent="0.25">
      <c r="A7" s="26" t="s">
        <v>167</v>
      </c>
      <c r="B7" s="17" t="s">
        <v>2</v>
      </c>
      <c r="C7" s="17"/>
      <c r="D7" s="17"/>
      <c r="E7" s="17"/>
      <c r="F7" s="17"/>
      <c r="G7" s="17"/>
      <c r="H7" s="6">
        <f>+H8+H13+H15</f>
        <v>7952857537</v>
      </c>
      <c r="I7" s="6">
        <f>+I8+I13+I15</f>
        <v>2973657621</v>
      </c>
      <c r="J7" s="6">
        <f>+J8+J13+J15</f>
        <v>10926515158</v>
      </c>
    </row>
    <row r="8" spans="1:12" ht="30" x14ac:dyDescent="0.25">
      <c r="A8" s="26" t="s">
        <v>117</v>
      </c>
      <c r="B8" s="14" t="s">
        <v>3</v>
      </c>
      <c r="C8" s="14"/>
      <c r="D8" s="14"/>
      <c r="E8" s="14"/>
      <c r="F8" s="14"/>
      <c r="G8" s="14"/>
      <c r="H8" s="7">
        <f>SUM(H9:H12)</f>
        <v>4961627537</v>
      </c>
      <c r="I8" s="7">
        <f>SUM(I9:I12)</f>
        <v>2088653892</v>
      </c>
      <c r="J8" s="7">
        <f>SUM(J9:J12)</f>
        <v>7050281429</v>
      </c>
      <c r="L8" s="5">
        <v>2088653892</v>
      </c>
    </row>
    <row r="9" spans="1:12" ht="75" x14ac:dyDescent="0.25">
      <c r="A9" s="23" t="s">
        <v>63</v>
      </c>
      <c r="B9" s="4" t="s">
        <v>4</v>
      </c>
      <c r="C9" s="4" t="s">
        <v>110</v>
      </c>
      <c r="D9" s="4" t="s">
        <v>111</v>
      </c>
      <c r="E9" s="4">
        <v>51</v>
      </c>
      <c r="F9" s="4">
        <v>20</v>
      </c>
      <c r="G9" s="4">
        <f>E9+F9</f>
        <v>71</v>
      </c>
      <c r="H9" s="5">
        <v>1698284653</v>
      </c>
      <c r="I9" s="5">
        <f>600000000+3984064-20000000</f>
        <v>583984064</v>
      </c>
      <c r="J9" s="5">
        <f>I9+H9</f>
        <v>2282268717</v>
      </c>
      <c r="L9" s="1" t="s">
        <v>173</v>
      </c>
    </row>
    <row r="10" spans="1:12" ht="45" x14ac:dyDescent="0.25">
      <c r="A10" s="23" t="s">
        <v>64</v>
      </c>
      <c r="B10" s="4" t="s">
        <v>6</v>
      </c>
      <c r="C10" s="4" t="s">
        <v>110</v>
      </c>
      <c r="D10" s="4" t="s">
        <v>112</v>
      </c>
      <c r="E10" s="4">
        <v>3</v>
      </c>
      <c r="F10" s="4">
        <v>0</v>
      </c>
      <c r="G10" s="4">
        <f>E10+F10</f>
        <v>3</v>
      </c>
      <c r="H10" s="5">
        <v>2373300000</v>
      </c>
      <c r="I10" s="5">
        <v>487565918</v>
      </c>
      <c r="J10" s="5">
        <f t="shared" ref="J10:J12" si="0">I10+H10</f>
        <v>2860865918</v>
      </c>
    </row>
    <row r="11" spans="1:12" ht="45" x14ac:dyDescent="0.25">
      <c r="A11" s="23" t="s">
        <v>65</v>
      </c>
      <c r="B11" s="4" t="s">
        <v>7</v>
      </c>
      <c r="C11" s="4" t="s">
        <v>110</v>
      </c>
      <c r="D11" s="4" t="s">
        <v>113</v>
      </c>
      <c r="E11" s="4">
        <v>3</v>
      </c>
      <c r="F11" s="4">
        <v>0</v>
      </c>
      <c r="G11" s="4">
        <f>E11+F11</f>
        <v>3</v>
      </c>
      <c r="H11" s="5">
        <v>472300000</v>
      </c>
      <c r="I11" s="5">
        <f>758995503+20000000</f>
        <v>778995503</v>
      </c>
      <c r="J11" s="5">
        <f t="shared" si="0"/>
        <v>1251295503</v>
      </c>
    </row>
    <row r="12" spans="1:12" ht="45" x14ac:dyDescent="0.25">
      <c r="A12" s="23" t="s">
        <v>66</v>
      </c>
      <c r="B12" s="4" t="s">
        <v>5</v>
      </c>
      <c r="C12" s="4" t="s">
        <v>110</v>
      </c>
      <c r="D12" s="4" t="s">
        <v>114</v>
      </c>
      <c r="E12" s="4">
        <v>27</v>
      </c>
      <c r="F12" s="4">
        <v>0</v>
      </c>
      <c r="G12" s="4">
        <f t="shared" ref="G12" si="1">E12+F12</f>
        <v>27</v>
      </c>
      <c r="H12" s="5">
        <v>417742884</v>
      </c>
      <c r="I12" s="5">
        <v>238108407</v>
      </c>
      <c r="J12" s="5">
        <f t="shared" si="0"/>
        <v>655851291</v>
      </c>
    </row>
    <row r="13" spans="1:12" ht="30" x14ac:dyDescent="0.25">
      <c r="A13" s="26" t="s">
        <v>118</v>
      </c>
      <c r="B13" s="14" t="s">
        <v>8</v>
      </c>
      <c r="C13" s="14"/>
      <c r="D13" s="14"/>
      <c r="E13" s="14"/>
      <c r="F13" s="14"/>
      <c r="G13" s="14"/>
      <c r="H13" s="7">
        <f>SUM(H14:H14)</f>
        <v>1430000000</v>
      </c>
      <c r="I13" s="7">
        <f>SUM(I14:I14)</f>
        <v>350000000</v>
      </c>
      <c r="J13" s="7">
        <f>SUM(J14:J14)</f>
        <v>1780000000</v>
      </c>
    </row>
    <row r="14" spans="1:12" ht="30" x14ac:dyDescent="0.25">
      <c r="A14" s="24" t="s">
        <v>67</v>
      </c>
      <c r="B14" s="4" t="s">
        <v>9</v>
      </c>
      <c r="C14" s="4" t="s">
        <v>110</v>
      </c>
      <c r="D14" s="4" t="s">
        <v>115</v>
      </c>
      <c r="E14" s="4">
        <v>6</v>
      </c>
      <c r="F14" s="4">
        <v>0</v>
      </c>
      <c r="G14" s="4">
        <f t="shared" ref="G14" si="2">E14+F14</f>
        <v>6</v>
      </c>
      <c r="H14" s="5">
        <v>1430000000</v>
      </c>
      <c r="I14" s="5">
        <v>350000000</v>
      </c>
      <c r="J14" s="5">
        <f t="shared" ref="J14" si="3">H14+I14</f>
        <v>1780000000</v>
      </c>
    </row>
    <row r="15" spans="1:12" x14ac:dyDescent="0.25">
      <c r="A15" s="26" t="s">
        <v>119</v>
      </c>
      <c r="B15" s="14" t="s">
        <v>10</v>
      </c>
      <c r="C15" s="14"/>
      <c r="D15" s="14"/>
      <c r="E15" s="14"/>
      <c r="F15" s="14"/>
      <c r="G15" s="14"/>
      <c r="H15" s="7">
        <f>SUM(H16:H21)</f>
        <v>1561230000</v>
      </c>
      <c r="I15" s="7">
        <f>SUM(I16:I21)</f>
        <v>535003729</v>
      </c>
      <c r="J15" s="7">
        <f>SUM(J16:J21)</f>
        <v>2096233729</v>
      </c>
    </row>
    <row r="16" spans="1:12" ht="45" x14ac:dyDescent="0.25">
      <c r="A16" s="23" t="s">
        <v>68</v>
      </c>
      <c r="B16" s="4" t="s">
        <v>11</v>
      </c>
      <c r="C16" s="4" t="s">
        <v>110</v>
      </c>
      <c r="D16" s="4" t="s">
        <v>120</v>
      </c>
      <c r="E16" s="4">
        <v>3</v>
      </c>
      <c r="F16" s="4">
        <v>0</v>
      </c>
      <c r="G16" s="4">
        <f>E16+F16</f>
        <v>3</v>
      </c>
      <c r="H16" s="5">
        <v>1300000000</v>
      </c>
      <c r="I16" s="5">
        <v>230003729</v>
      </c>
      <c r="J16" s="5">
        <f>H16+I16</f>
        <v>1530003729</v>
      </c>
    </row>
    <row r="17" spans="1:12" ht="30" x14ac:dyDescent="0.25">
      <c r="A17" s="23" t="s">
        <v>69</v>
      </c>
      <c r="B17" s="4" t="s">
        <v>12</v>
      </c>
      <c r="C17" s="4" t="s">
        <v>110</v>
      </c>
      <c r="D17" s="4" t="s">
        <v>121</v>
      </c>
      <c r="E17" s="4">
        <v>1</v>
      </c>
      <c r="F17" s="4">
        <v>0</v>
      </c>
      <c r="G17" s="4">
        <f t="shared" ref="G17:G21" si="4">E17+F17</f>
        <v>1</v>
      </c>
      <c r="H17" s="5">
        <v>31230000</v>
      </c>
      <c r="I17" s="5">
        <v>50000000</v>
      </c>
      <c r="J17" s="5">
        <f t="shared" ref="J17:J21" si="5">H17+I17</f>
        <v>81230000</v>
      </c>
    </row>
    <row r="18" spans="1:12" ht="60" x14ac:dyDescent="0.25">
      <c r="A18" s="23" t="s">
        <v>70</v>
      </c>
      <c r="B18" s="4" t="s">
        <v>13</v>
      </c>
      <c r="C18" s="4" t="s">
        <v>110</v>
      </c>
      <c r="D18" s="4" t="s">
        <v>122</v>
      </c>
      <c r="E18" s="4">
        <v>2</v>
      </c>
      <c r="F18" s="4">
        <v>0</v>
      </c>
      <c r="G18" s="4">
        <f t="shared" si="4"/>
        <v>2</v>
      </c>
      <c r="H18" s="5">
        <v>60000000</v>
      </c>
      <c r="I18" s="5">
        <v>50000000</v>
      </c>
      <c r="J18" s="5">
        <f t="shared" si="5"/>
        <v>110000000</v>
      </c>
    </row>
    <row r="19" spans="1:12" ht="45" x14ac:dyDescent="0.25">
      <c r="A19" s="23" t="s">
        <v>71</v>
      </c>
      <c r="B19" s="4" t="s">
        <v>14</v>
      </c>
      <c r="C19" s="4" t="s">
        <v>116</v>
      </c>
      <c r="D19" s="4" t="s">
        <v>123</v>
      </c>
      <c r="E19" s="4">
        <v>3</v>
      </c>
      <c r="F19" s="4">
        <v>0</v>
      </c>
      <c r="G19" s="4">
        <f t="shared" si="4"/>
        <v>3</v>
      </c>
      <c r="H19" s="5">
        <v>0</v>
      </c>
      <c r="I19" s="5">
        <v>50000000</v>
      </c>
      <c r="J19" s="5">
        <f t="shared" si="5"/>
        <v>50000000</v>
      </c>
    </row>
    <row r="20" spans="1:12" ht="30" x14ac:dyDescent="0.25">
      <c r="A20" s="23" t="s">
        <v>72</v>
      </c>
      <c r="B20" s="4" t="s">
        <v>15</v>
      </c>
      <c r="C20" s="4" t="s">
        <v>124</v>
      </c>
      <c r="D20" s="4" t="s">
        <v>125</v>
      </c>
      <c r="E20" s="4">
        <v>100</v>
      </c>
      <c r="F20" s="4">
        <v>0</v>
      </c>
      <c r="G20" s="4">
        <f t="shared" si="4"/>
        <v>100</v>
      </c>
      <c r="H20" s="5">
        <v>60000000</v>
      </c>
      <c r="I20" s="5">
        <v>95000000</v>
      </c>
      <c r="J20" s="5">
        <f t="shared" si="5"/>
        <v>155000000</v>
      </c>
    </row>
    <row r="21" spans="1:12" ht="75" x14ac:dyDescent="0.25">
      <c r="A21" s="23" t="s">
        <v>73</v>
      </c>
      <c r="B21" s="4" t="s">
        <v>16</v>
      </c>
      <c r="C21" s="4" t="s">
        <v>110</v>
      </c>
      <c r="D21" s="4" t="s">
        <v>126</v>
      </c>
      <c r="E21" s="4">
        <v>2</v>
      </c>
      <c r="F21" s="4">
        <v>0</v>
      </c>
      <c r="G21" s="4">
        <f t="shared" si="4"/>
        <v>2</v>
      </c>
      <c r="H21" s="5">
        <v>110000000</v>
      </c>
      <c r="I21" s="5">
        <v>60000000</v>
      </c>
      <c r="J21" s="5">
        <f t="shared" si="5"/>
        <v>170000000</v>
      </c>
    </row>
    <row r="22" spans="1:12" x14ac:dyDescent="0.25">
      <c r="A22" s="26" t="s">
        <v>168</v>
      </c>
      <c r="B22" s="15" t="s">
        <v>17</v>
      </c>
      <c r="C22" s="15"/>
      <c r="D22" s="15"/>
      <c r="E22" s="15"/>
      <c r="F22" s="15"/>
      <c r="G22" s="15"/>
      <c r="H22" s="8">
        <f>+H23+H26</f>
        <v>924000000</v>
      </c>
      <c r="I22" s="8">
        <f>+I23+I26</f>
        <v>484741036</v>
      </c>
      <c r="J22" s="8">
        <f>+J23+J26</f>
        <v>1408741036</v>
      </c>
    </row>
    <row r="23" spans="1:12" x14ac:dyDescent="0.25">
      <c r="A23" s="26" t="s">
        <v>127</v>
      </c>
      <c r="B23" s="14" t="s">
        <v>18</v>
      </c>
      <c r="C23" s="14"/>
      <c r="D23" s="14"/>
      <c r="E23" s="14"/>
      <c r="F23" s="14"/>
      <c r="G23" s="14"/>
      <c r="H23" s="7">
        <f>SUM(H24:H25)</f>
        <v>280000000</v>
      </c>
      <c r="I23" s="7">
        <f>SUM(I24:I25)</f>
        <v>210000000</v>
      </c>
      <c r="J23" s="7">
        <f>SUM(J24:J25)</f>
        <v>490000000</v>
      </c>
    </row>
    <row r="24" spans="1:12" ht="75" x14ac:dyDescent="0.25">
      <c r="A24" s="23" t="s">
        <v>74</v>
      </c>
      <c r="B24" s="4" t="s">
        <v>19</v>
      </c>
      <c r="C24" s="4" t="s">
        <v>110</v>
      </c>
      <c r="D24" s="4" t="s">
        <v>128</v>
      </c>
      <c r="E24" s="4">
        <v>27</v>
      </c>
      <c r="F24" s="4">
        <v>0</v>
      </c>
      <c r="G24" s="4">
        <v>27</v>
      </c>
      <c r="H24" s="5">
        <v>110000000</v>
      </c>
      <c r="I24" s="5">
        <v>60000000</v>
      </c>
      <c r="J24" s="5">
        <f t="shared" ref="J24:J25" si="6">H24+I24</f>
        <v>170000000</v>
      </c>
    </row>
    <row r="25" spans="1:12" ht="30" x14ac:dyDescent="0.25">
      <c r="A25" s="23" t="s">
        <v>75</v>
      </c>
      <c r="B25" s="4" t="s">
        <v>20</v>
      </c>
      <c r="C25" s="4" t="s">
        <v>110</v>
      </c>
      <c r="D25" s="4" t="s">
        <v>129</v>
      </c>
      <c r="E25" s="4">
        <v>1</v>
      </c>
      <c r="F25" s="4">
        <v>1</v>
      </c>
      <c r="G25" s="4">
        <f t="shared" ref="G25" si="7">E25+F25</f>
        <v>2</v>
      </c>
      <c r="H25" s="5">
        <v>170000000</v>
      </c>
      <c r="I25" s="5">
        <v>150000000</v>
      </c>
      <c r="J25" s="5">
        <f t="shared" si="6"/>
        <v>320000000</v>
      </c>
    </row>
    <row r="26" spans="1:12" ht="30" x14ac:dyDescent="0.25">
      <c r="A26" s="26" t="s">
        <v>130</v>
      </c>
      <c r="B26" s="14" t="s">
        <v>21</v>
      </c>
      <c r="C26" s="14"/>
      <c r="D26" s="14"/>
      <c r="E26" s="14"/>
      <c r="F26" s="14"/>
      <c r="G26" s="14"/>
      <c r="H26" s="7">
        <f>SUM(H27:H28)</f>
        <v>644000000</v>
      </c>
      <c r="I26" s="7">
        <f>SUM(I27:I28)</f>
        <v>274741036</v>
      </c>
      <c r="J26" s="7">
        <f>SUM(J27:J28)</f>
        <v>918741036</v>
      </c>
    </row>
    <row r="27" spans="1:12" ht="45" x14ac:dyDescent="0.25">
      <c r="A27" s="23" t="s">
        <v>76</v>
      </c>
      <c r="B27" s="4" t="s">
        <v>22</v>
      </c>
      <c r="C27" s="4" t="s">
        <v>110</v>
      </c>
      <c r="D27" s="4" t="s">
        <v>131</v>
      </c>
      <c r="E27" s="4">
        <v>5</v>
      </c>
      <c r="F27" s="4">
        <v>1</v>
      </c>
      <c r="G27" s="4">
        <f t="shared" ref="G27:G28" si="8">E27+F27</f>
        <v>6</v>
      </c>
      <c r="H27" s="5">
        <v>529000000</v>
      </c>
      <c r="I27" s="5">
        <f>150000000+64741036</f>
        <v>214741036</v>
      </c>
      <c r="J27" s="5">
        <f t="shared" ref="J27:J28" si="9">H27+I27</f>
        <v>743741036</v>
      </c>
      <c r="L27" s="1" t="s">
        <v>174</v>
      </c>
    </row>
    <row r="28" spans="1:12" ht="45" x14ac:dyDescent="0.25">
      <c r="A28" s="23" t="s">
        <v>77</v>
      </c>
      <c r="B28" s="4" t="s">
        <v>23</v>
      </c>
      <c r="C28" s="4" t="s">
        <v>124</v>
      </c>
      <c r="D28" s="4" t="s">
        <v>132</v>
      </c>
      <c r="E28" s="4">
        <v>100</v>
      </c>
      <c r="F28" s="4">
        <v>0</v>
      </c>
      <c r="G28" s="4">
        <f t="shared" si="8"/>
        <v>100</v>
      </c>
      <c r="H28" s="5">
        <v>115000000</v>
      </c>
      <c r="I28" s="5">
        <v>60000000</v>
      </c>
      <c r="J28" s="5">
        <f t="shared" si="9"/>
        <v>175000000</v>
      </c>
    </row>
    <row r="29" spans="1:12" x14ac:dyDescent="0.25">
      <c r="A29" s="26" t="s">
        <v>169</v>
      </c>
      <c r="B29" s="15" t="s">
        <v>24</v>
      </c>
      <c r="C29" s="15"/>
      <c r="D29" s="15"/>
      <c r="E29" s="15"/>
      <c r="F29" s="15"/>
      <c r="G29" s="15"/>
      <c r="H29" s="8">
        <f>+H30</f>
        <v>3167745460</v>
      </c>
      <c r="I29" s="8">
        <f t="shared" ref="I29:J29" si="10">+I30</f>
        <v>2982018675</v>
      </c>
      <c r="J29" s="8">
        <f t="shared" si="10"/>
        <v>6149764135</v>
      </c>
    </row>
    <row r="30" spans="1:12" x14ac:dyDescent="0.25">
      <c r="A30" s="26" t="s">
        <v>133</v>
      </c>
      <c r="B30" s="14" t="s">
        <v>25</v>
      </c>
      <c r="C30" s="14"/>
      <c r="D30" s="14"/>
      <c r="E30" s="14"/>
      <c r="F30" s="14"/>
      <c r="G30" s="14"/>
      <c r="H30" s="7">
        <f>SUM(H31:H33)</f>
        <v>3167745460</v>
      </c>
      <c r="I30" s="7">
        <f>SUM(I31:I33)</f>
        <v>2982018675</v>
      </c>
      <c r="J30" s="7">
        <f>SUM(J31:J33)</f>
        <v>6149764135</v>
      </c>
    </row>
    <row r="31" spans="1:12" ht="45" x14ac:dyDescent="0.25">
      <c r="A31" s="23" t="s">
        <v>78</v>
      </c>
      <c r="B31" s="4" t="s">
        <v>26</v>
      </c>
      <c r="C31" s="4" t="s">
        <v>110</v>
      </c>
      <c r="D31" s="4" t="s">
        <v>134</v>
      </c>
      <c r="E31" s="4">
        <v>22</v>
      </c>
      <c r="F31" s="4">
        <v>24</v>
      </c>
      <c r="G31" s="4">
        <f>E31+F31</f>
        <v>46</v>
      </c>
      <c r="H31" s="5">
        <v>2966745460</v>
      </c>
      <c r="I31" s="5">
        <v>2911897748</v>
      </c>
      <c r="J31" s="5">
        <f>H31+I31</f>
        <v>5878643208</v>
      </c>
    </row>
    <row r="32" spans="1:12" ht="30" x14ac:dyDescent="0.25">
      <c r="A32" s="23" t="s">
        <v>79</v>
      </c>
      <c r="B32" s="4" t="s">
        <v>27</v>
      </c>
      <c r="C32" s="4" t="s">
        <v>110</v>
      </c>
      <c r="D32" s="4" t="s">
        <v>135</v>
      </c>
      <c r="E32" s="4">
        <v>10</v>
      </c>
      <c r="F32" s="4">
        <v>5</v>
      </c>
      <c r="G32" s="4">
        <f t="shared" ref="G32:G33" si="11">E32+F32</f>
        <v>15</v>
      </c>
      <c r="H32" s="5">
        <v>75900000</v>
      </c>
      <c r="I32" s="5">
        <v>21466572</v>
      </c>
      <c r="J32" s="5">
        <f t="shared" ref="J32:J33" si="12">H32+I32</f>
        <v>97366572</v>
      </c>
    </row>
    <row r="33" spans="1:10" ht="30" x14ac:dyDescent="0.25">
      <c r="A33" s="23" t="s">
        <v>80</v>
      </c>
      <c r="B33" s="4" t="s">
        <v>28</v>
      </c>
      <c r="C33" s="4" t="s">
        <v>110</v>
      </c>
      <c r="D33" s="4" t="s">
        <v>136</v>
      </c>
      <c r="E33" s="4">
        <v>1</v>
      </c>
      <c r="F33" s="4">
        <v>0</v>
      </c>
      <c r="G33" s="4">
        <f t="shared" si="11"/>
        <v>1</v>
      </c>
      <c r="H33" s="5">
        <v>125100000</v>
      </c>
      <c r="I33" s="5">
        <v>48654355</v>
      </c>
      <c r="J33" s="5">
        <f t="shared" si="12"/>
        <v>173754355</v>
      </c>
    </row>
    <row r="34" spans="1:10" x14ac:dyDescent="0.25">
      <c r="A34" s="26" t="s">
        <v>170</v>
      </c>
      <c r="B34" s="15" t="s">
        <v>29</v>
      </c>
      <c r="C34" s="15"/>
      <c r="D34" s="15"/>
      <c r="E34" s="15"/>
      <c r="F34" s="15"/>
      <c r="G34" s="15"/>
      <c r="H34" s="8">
        <f>+H35+H37</f>
        <v>1041000000</v>
      </c>
      <c r="I34" s="8">
        <f>+I35+I37</f>
        <v>283646019</v>
      </c>
      <c r="J34" s="8">
        <f>+J35+J37</f>
        <v>1324646019</v>
      </c>
    </row>
    <row r="35" spans="1:10" x14ac:dyDescent="0.25">
      <c r="A35" s="26" t="s">
        <v>137</v>
      </c>
      <c r="B35" s="14" t="s">
        <v>30</v>
      </c>
      <c r="C35" s="14"/>
      <c r="D35" s="14"/>
      <c r="E35" s="14"/>
      <c r="F35" s="14"/>
      <c r="G35" s="14"/>
      <c r="H35" s="7">
        <f>SUM(H36:H36)</f>
        <v>660000000</v>
      </c>
      <c r="I35" s="7">
        <f>SUM(I36:I36)</f>
        <v>185000000</v>
      </c>
      <c r="J35" s="7">
        <f>SUM(J36:J36)</f>
        <v>845000000</v>
      </c>
    </row>
    <row r="36" spans="1:10" ht="30" x14ac:dyDescent="0.25">
      <c r="A36" s="23" t="s">
        <v>81</v>
      </c>
      <c r="B36" s="4" t="s">
        <v>31</v>
      </c>
      <c r="C36" s="4" t="s">
        <v>110</v>
      </c>
      <c r="D36" s="4" t="s">
        <v>138</v>
      </c>
      <c r="E36" s="4">
        <v>8</v>
      </c>
      <c r="F36" s="4">
        <v>0</v>
      </c>
      <c r="G36" s="4">
        <f t="shared" ref="G36" si="13">E36+F36</f>
        <v>8</v>
      </c>
      <c r="H36" s="5">
        <v>660000000</v>
      </c>
      <c r="I36" s="5">
        <v>185000000</v>
      </c>
      <c r="J36" s="5">
        <f t="shared" ref="J36" si="14">H36+I36</f>
        <v>845000000</v>
      </c>
    </row>
    <row r="37" spans="1:10" x14ac:dyDescent="0.25">
      <c r="A37" s="26" t="s">
        <v>139</v>
      </c>
      <c r="B37" s="14" t="s">
        <v>32</v>
      </c>
      <c r="C37" s="14"/>
      <c r="D37" s="14"/>
      <c r="E37" s="14"/>
      <c r="F37" s="14"/>
      <c r="G37" s="14"/>
      <c r="H37" s="7">
        <f>SUM(H38:H38)</f>
        <v>381000000</v>
      </c>
      <c r="I37" s="7">
        <f>SUM(I38:I38)</f>
        <v>98646019</v>
      </c>
      <c r="J37" s="7">
        <f>SUM(J38:J38)</f>
        <v>479646019</v>
      </c>
    </row>
    <row r="38" spans="1:10" ht="30" x14ac:dyDescent="0.25">
      <c r="A38" s="23" t="s">
        <v>82</v>
      </c>
      <c r="B38" s="4" t="s">
        <v>33</v>
      </c>
      <c r="C38" s="4" t="s">
        <v>110</v>
      </c>
      <c r="D38" s="4" t="s">
        <v>140</v>
      </c>
      <c r="E38" s="4">
        <v>4</v>
      </c>
      <c r="F38" s="4">
        <v>0</v>
      </c>
      <c r="G38" s="4">
        <f t="shared" ref="G38" si="15">E38+F38</f>
        <v>4</v>
      </c>
      <c r="H38" s="5">
        <v>381000000</v>
      </c>
      <c r="I38" s="5">
        <v>98646019</v>
      </c>
      <c r="J38" s="5">
        <f t="shared" ref="J38" si="16">H38+I38</f>
        <v>479646019</v>
      </c>
    </row>
    <row r="39" spans="1:10" x14ac:dyDescent="0.25">
      <c r="A39" s="26" t="s">
        <v>171</v>
      </c>
      <c r="B39" s="15" t="s">
        <v>34</v>
      </c>
      <c r="C39" s="15"/>
      <c r="D39" s="15"/>
      <c r="E39" s="15"/>
      <c r="F39" s="15"/>
      <c r="G39" s="15"/>
      <c r="H39" s="8">
        <f>+H40+H49+H51</f>
        <v>9024911845</v>
      </c>
      <c r="I39" s="8">
        <f>+I40+I49+I51</f>
        <v>1841285665</v>
      </c>
      <c r="J39" s="8">
        <f>+J40+J49+J51</f>
        <v>10866197510</v>
      </c>
    </row>
    <row r="40" spans="1:10" x14ac:dyDescent="0.25">
      <c r="A40" s="26" t="s">
        <v>141</v>
      </c>
      <c r="B40" s="14" t="s">
        <v>35</v>
      </c>
      <c r="C40" s="14"/>
      <c r="D40" s="14"/>
      <c r="E40" s="14"/>
      <c r="F40" s="14"/>
      <c r="G40" s="14"/>
      <c r="H40" s="7">
        <f>SUM(H41:H48)</f>
        <v>8162911845</v>
      </c>
      <c r="I40" s="7">
        <f>SUM(I41:I48)</f>
        <v>965467029</v>
      </c>
      <c r="J40" s="7">
        <f>SUM(J41:J48)</f>
        <v>9128378874</v>
      </c>
    </row>
    <row r="41" spans="1:10" x14ac:dyDescent="0.25">
      <c r="A41" s="26" t="s">
        <v>166</v>
      </c>
      <c r="B41" s="4" t="s">
        <v>36</v>
      </c>
      <c r="C41" s="4"/>
      <c r="D41" s="4"/>
      <c r="E41" s="4">
        <v>100</v>
      </c>
      <c r="F41" s="4">
        <v>0</v>
      </c>
      <c r="G41" s="4">
        <f>E41+F41</f>
        <v>100</v>
      </c>
      <c r="H41" s="5">
        <v>4433310478</v>
      </c>
      <c r="I41" s="5">
        <v>38000000</v>
      </c>
      <c r="J41" s="5">
        <f>H41+I41</f>
        <v>4471310478</v>
      </c>
    </row>
    <row r="42" spans="1:10" ht="45" x14ac:dyDescent="0.25">
      <c r="A42" s="23" t="s">
        <v>83</v>
      </c>
      <c r="B42" s="4" t="s">
        <v>39</v>
      </c>
      <c r="C42" s="4" t="s">
        <v>110</v>
      </c>
      <c r="D42" s="4" t="s">
        <v>142</v>
      </c>
      <c r="E42" s="4">
        <v>190</v>
      </c>
      <c r="F42" s="4">
        <v>116</v>
      </c>
      <c r="G42" s="4">
        <f t="shared" ref="G42:G48" si="17">E42+F42</f>
        <v>306</v>
      </c>
      <c r="H42" s="5">
        <v>505617000</v>
      </c>
      <c r="I42" s="5">
        <v>158831280</v>
      </c>
      <c r="J42" s="5">
        <f t="shared" ref="J42:J48" si="18">H42+I42</f>
        <v>664448280</v>
      </c>
    </row>
    <row r="43" spans="1:10" ht="30" x14ac:dyDescent="0.25">
      <c r="A43" s="23" t="s">
        <v>84</v>
      </c>
      <c r="B43" s="4" t="s">
        <v>40</v>
      </c>
      <c r="C43" s="4" t="s">
        <v>110</v>
      </c>
      <c r="D43" s="4" t="s">
        <v>143</v>
      </c>
      <c r="E43" s="4">
        <v>170</v>
      </c>
      <c r="F43" s="4">
        <v>47</v>
      </c>
      <c r="G43" s="4">
        <f t="shared" si="17"/>
        <v>217</v>
      </c>
      <c r="H43" s="5">
        <v>467409300</v>
      </c>
      <c r="I43" s="5">
        <v>36731120</v>
      </c>
      <c r="J43" s="5">
        <f t="shared" si="18"/>
        <v>504140420</v>
      </c>
    </row>
    <row r="44" spans="1:10" ht="45" x14ac:dyDescent="0.25">
      <c r="A44" s="23" t="s">
        <v>85</v>
      </c>
      <c r="B44" s="4" t="s">
        <v>41</v>
      </c>
      <c r="C44" s="4" t="s">
        <v>110</v>
      </c>
      <c r="D44" s="4" t="s">
        <v>144</v>
      </c>
      <c r="E44" s="4">
        <v>1050</v>
      </c>
      <c r="F44" s="4">
        <v>305</v>
      </c>
      <c r="G44" s="4">
        <f t="shared" si="17"/>
        <v>1355</v>
      </c>
      <c r="H44" s="5">
        <v>1094811551</v>
      </c>
      <c r="I44" s="5">
        <v>281347024</v>
      </c>
      <c r="J44" s="5">
        <f t="shared" si="18"/>
        <v>1376158575</v>
      </c>
    </row>
    <row r="45" spans="1:10" ht="30" x14ac:dyDescent="0.25">
      <c r="A45" s="23" t="s">
        <v>86</v>
      </c>
      <c r="B45" s="4" t="s">
        <v>42</v>
      </c>
      <c r="C45" s="4" t="s">
        <v>110</v>
      </c>
      <c r="D45" s="4" t="s">
        <v>145</v>
      </c>
      <c r="E45" s="4">
        <v>1140</v>
      </c>
      <c r="F45" s="4">
        <v>300</v>
      </c>
      <c r="G45" s="4">
        <f t="shared" si="17"/>
        <v>1440</v>
      </c>
      <c r="H45" s="5">
        <v>918956116</v>
      </c>
      <c r="I45" s="5">
        <v>199882380</v>
      </c>
      <c r="J45" s="5">
        <f t="shared" si="18"/>
        <v>1118838496</v>
      </c>
    </row>
    <row r="46" spans="1:10" ht="45" x14ac:dyDescent="0.25">
      <c r="A46" s="23" t="s">
        <v>87</v>
      </c>
      <c r="B46" s="4" t="s">
        <v>43</v>
      </c>
      <c r="C46" s="4" t="s">
        <v>110</v>
      </c>
      <c r="D46" s="4" t="s">
        <v>146</v>
      </c>
      <c r="E46" s="4">
        <v>200</v>
      </c>
      <c r="F46" s="4">
        <v>200</v>
      </c>
      <c r="G46" s="4">
        <f t="shared" si="17"/>
        <v>400</v>
      </c>
      <c r="H46" s="5">
        <v>357000000</v>
      </c>
      <c r="I46" s="5">
        <v>120675225</v>
      </c>
      <c r="J46" s="5">
        <f t="shared" si="18"/>
        <v>477675225</v>
      </c>
    </row>
    <row r="47" spans="1:10" ht="45" x14ac:dyDescent="0.25">
      <c r="A47" s="23" t="s">
        <v>88</v>
      </c>
      <c r="B47" s="4" t="s">
        <v>37</v>
      </c>
      <c r="C47" s="4" t="s">
        <v>124</v>
      </c>
      <c r="D47" s="4" t="s">
        <v>147</v>
      </c>
      <c r="E47" s="4">
        <v>50</v>
      </c>
      <c r="F47" s="4">
        <v>30</v>
      </c>
      <c r="G47" s="4">
        <f t="shared" si="17"/>
        <v>80</v>
      </c>
      <c r="H47" s="5">
        <v>155807400</v>
      </c>
      <c r="I47" s="5">
        <v>60000000</v>
      </c>
      <c r="J47" s="5">
        <f t="shared" si="18"/>
        <v>215807400</v>
      </c>
    </row>
    <row r="48" spans="1:10" ht="45" x14ac:dyDescent="0.25">
      <c r="A48" s="23" t="s">
        <v>89</v>
      </c>
      <c r="B48" s="4" t="s">
        <v>38</v>
      </c>
      <c r="C48" s="4" t="s">
        <v>124</v>
      </c>
      <c r="D48" s="4" t="s">
        <v>148</v>
      </c>
      <c r="E48" s="4">
        <v>50</v>
      </c>
      <c r="F48" s="4">
        <v>30</v>
      </c>
      <c r="G48" s="4">
        <f t="shared" si="17"/>
        <v>80</v>
      </c>
      <c r="H48" s="5">
        <v>230000000</v>
      </c>
      <c r="I48" s="5">
        <v>70000000</v>
      </c>
      <c r="J48" s="5">
        <f t="shared" si="18"/>
        <v>300000000</v>
      </c>
    </row>
    <row r="49" spans="1:12" x14ac:dyDescent="0.25">
      <c r="A49" s="26" t="s">
        <v>149</v>
      </c>
      <c r="B49" s="14" t="s">
        <v>44</v>
      </c>
      <c r="C49" s="14"/>
      <c r="D49" s="14"/>
      <c r="E49" s="14"/>
      <c r="F49" s="14"/>
      <c r="G49" s="14"/>
      <c r="H49" s="7">
        <f>SUM(H50:H50)</f>
        <v>340000000</v>
      </c>
      <c r="I49" s="7">
        <f>SUM(I50:I50)</f>
        <v>100000000</v>
      </c>
      <c r="J49" s="7">
        <f>SUM(J50:J50)</f>
        <v>440000000</v>
      </c>
    </row>
    <row r="50" spans="1:12" ht="60" x14ac:dyDescent="0.25">
      <c r="A50" s="23" t="s">
        <v>90</v>
      </c>
      <c r="B50" s="4" t="s">
        <v>45</v>
      </c>
      <c r="C50" s="4" t="s">
        <v>110</v>
      </c>
      <c r="D50" s="4" t="s">
        <v>150</v>
      </c>
      <c r="E50" s="4">
        <v>5</v>
      </c>
      <c r="F50" s="4">
        <v>0</v>
      </c>
      <c r="G50" s="4">
        <f t="shared" ref="G50" si="19">E50+F50</f>
        <v>5</v>
      </c>
      <c r="H50" s="5">
        <v>340000000</v>
      </c>
      <c r="I50" s="5">
        <v>100000000</v>
      </c>
      <c r="J50" s="5">
        <f t="shared" ref="J50" si="20">H50+I50</f>
        <v>440000000</v>
      </c>
    </row>
    <row r="51" spans="1:12" x14ac:dyDescent="0.25">
      <c r="A51" s="26" t="s">
        <v>153</v>
      </c>
      <c r="B51" s="16" t="s">
        <v>46</v>
      </c>
      <c r="C51" s="16"/>
      <c r="D51" s="16"/>
      <c r="E51" s="16"/>
      <c r="F51" s="16"/>
      <c r="G51" s="16"/>
      <c r="H51" s="9">
        <f>SUM(H52:H54)</f>
        <v>522000000</v>
      </c>
      <c r="I51" s="9">
        <f>SUM(I52:I54)</f>
        <v>775818636</v>
      </c>
      <c r="J51" s="9">
        <f>SUM(J52:J54)</f>
        <v>1297818636</v>
      </c>
    </row>
    <row r="52" spans="1:12" ht="75" x14ac:dyDescent="0.25">
      <c r="A52" s="23" t="s">
        <v>91</v>
      </c>
      <c r="B52" s="4" t="s">
        <v>47</v>
      </c>
      <c r="C52" s="4" t="s">
        <v>124</v>
      </c>
      <c r="D52" s="4" t="s">
        <v>164</v>
      </c>
      <c r="E52" s="4">
        <v>90</v>
      </c>
      <c r="F52" s="4">
        <v>0</v>
      </c>
      <c r="G52" s="4">
        <f t="shared" ref="G52:G54" si="21">E52+F52</f>
        <v>90</v>
      </c>
      <c r="H52" s="5">
        <v>160000000</v>
      </c>
      <c r="I52" s="5">
        <v>250000000</v>
      </c>
      <c r="J52" s="5">
        <f t="shared" ref="J52:J54" si="22">H52+I52</f>
        <v>410000000</v>
      </c>
    </row>
    <row r="53" spans="1:12" ht="60" x14ac:dyDescent="0.25">
      <c r="A53" s="23" t="s">
        <v>92</v>
      </c>
      <c r="B53" s="4" t="s">
        <v>48</v>
      </c>
      <c r="C53" s="4" t="s">
        <v>124</v>
      </c>
      <c r="D53" s="4" t="s">
        <v>151</v>
      </c>
      <c r="E53" s="4">
        <v>50</v>
      </c>
      <c r="F53" s="4">
        <v>15</v>
      </c>
      <c r="G53" s="4">
        <f t="shared" si="21"/>
        <v>65</v>
      </c>
      <c r="H53" s="5">
        <v>330000000</v>
      </c>
      <c r="I53" s="5">
        <v>58000000</v>
      </c>
      <c r="J53" s="5">
        <f t="shared" si="22"/>
        <v>388000000</v>
      </c>
    </row>
    <row r="54" spans="1:12" ht="60" x14ac:dyDescent="0.25">
      <c r="A54" s="23" t="s">
        <v>93</v>
      </c>
      <c r="B54" s="4" t="s">
        <v>49</v>
      </c>
      <c r="C54" s="4" t="s">
        <v>124</v>
      </c>
      <c r="D54" s="4" t="s">
        <v>152</v>
      </c>
      <c r="E54" s="4">
        <v>50</v>
      </c>
      <c r="F54" s="4">
        <v>50</v>
      </c>
      <c r="G54" s="4">
        <f t="shared" si="21"/>
        <v>100</v>
      </c>
      <c r="H54" s="5">
        <v>32000000</v>
      </c>
      <c r="I54" s="5">
        <v>467818636</v>
      </c>
      <c r="J54" s="5">
        <f t="shared" si="22"/>
        <v>499818636</v>
      </c>
    </row>
    <row r="55" spans="1:12" x14ac:dyDescent="0.25">
      <c r="A55" s="26" t="s">
        <v>172</v>
      </c>
      <c r="B55" s="15" t="s">
        <v>50</v>
      </c>
      <c r="C55" s="15"/>
      <c r="D55" s="15"/>
      <c r="E55" s="15"/>
      <c r="F55" s="15"/>
      <c r="G55" s="15"/>
      <c r="H55" s="8">
        <f>+H56+H60+H64</f>
        <v>3243343729</v>
      </c>
      <c r="I55" s="8">
        <f>+I56+I60+I64</f>
        <v>1069947467</v>
      </c>
      <c r="J55" s="8">
        <f>+J56+J60+J64</f>
        <v>4313291196</v>
      </c>
    </row>
    <row r="56" spans="1:12" x14ac:dyDescent="0.25">
      <c r="A56" s="26" t="s">
        <v>154</v>
      </c>
      <c r="B56" s="14" t="s">
        <v>51</v>
      </c>
      <c r="C56" s="14"/>
      <c r="D56" s="14"/>
      <c r="E56" s="14"/>
      <c r="F56" s="14"/>
      <c r="G56" s="14"/>
      <c r="H56" s="7">
        <f>SUM(H57:H59)</f>
        <v>1469500000</v>
      </c>
      <c r="I56" s="7">
        <f>SUM(I57:I59)</f>
        <v>443735912</v>
      </c>
      <c r="J56" s="7">
        <f>SUM(J57:J59)</f>
        <v>1913235912</v>
      </c>
    </row>
    <row r="57" spans="1:12" ht="45" x14ac:dyDescent="0.25">
      <c r="A57" s="23" t="s">
        <v>94</v>
      </c>
      <c r="B57" s="4" t="s">
        <v>52</v>
      </c>
      <c r="C57" s="4" t="s">
        <v>110</v>
      </c>
      <c r="D57" s="4" t="s">
        <v>155</v>
      </c>
      <c r="E57" s="4">
        <v>5</v>
      </c>
      <c r="F57" s="4">
        <v>0</v>
      </c>
      <c r="G57" s="4">
        <f t="shared" ref="G57:G59" si="23">E57+F57</f>
        <v>5</v>
      </c>
      <c r="H57" s="5">
        <v>200000000</v>
      </c>
      <c r="I57" s="5">
        <v>31177000</v>
      </c>
      <c r="J57" s="5">
        <f t="shared" ref="J57:J59" si="24">H57+I57</f>
        <v>231177000</v>
      </c>
    </row>
    <row r="58" spans="1:12" ht="45" x14ac:dyDescent="0.25">
      <c r="A58" s="23" t="s">
        <v>95</v>
      </c>
      <c r="B58" s="4" t="s">
        <v>53</v>
      </c>
      <c r="C58" s="4" t="s">
        <v>110</v>
      </c>
      <c r="D58" s="4" t="s">
        <v>155</v>
      </c>
      <c r="E58" s="4">
        <v>8</v>
      </c>
      <c r="F58" s="4">
        <v>0</v>
      </c>
      <c r="G58" s="4">
        <f t="shared" si="23"/>
        <v>8</v>
      </c>
      <c r="H58" s="5">
        <v>300000000</v>
      </c>
      <c r="I58" s="5">
        <v>38823000</v>
      </c>
      <c r="J58" s="5">
        <f t="shared" si="24"/>
        <v>338823000</v>
      </c>
    </row>
    <row r="59" spans="1:12" ht="45" x14ac:dyDescent="0.25">
      <c r="A59" s="23" t="s">
        <v>96</v>
      </c>
      <c r="B59" s="4" t="s">
        <v>54</v>
      </c>
      <c r="C59" s="4" t="s">
        <v>124</v>
      </c>
      <c r="D59" s="4" t="s">
        <v>156</v>
      </c>
      <c r="E59" s="4">
        <v>30</v>
      </c>
      <c r="F59" s="4">
        <v>5</v>
      </c>
      <c r="G59" s="4">
        <f t="shared" si="23"/>
        <v>35</v>
      </c>
      <c r="H59" s="5">
        <v>969500000</v>
      </c>
      <c r="I59" s="5">
        <v>373735912</v>
      </c>
      <c r="J59" s="5">
        <f t="shared" si="24"/>
        <v>1343235912</v>
      </c>
    </row>
    <row r="60" spans="1:12" x14ac:dyDescent="0.25">
      <c r="A60" s="25" t="s">
        <v>162</v>
      </c>
      <c r="B60" s="14" t="s">
        <v>55</v>
      </c>
      <c r="C60" s="14"/>
      <c r="D60" s="14"/>
      <c r="E60" s="14"/>
      <c r="F60" s="14"/>
      <c r="G60" s="14"/>
      <c r="H60" s="7">
        <f>SUM(H61:H63)</f>
        <v>943843729</v>
      </c>
      <c r="I60" s="7">
        <f>SUM(I61:I63)</f>
        <v>192692000</v>
      </c>
      <c r="J60" s="7">
        <f>SUM(J61:J63)</f>
        <v>1136535729</v>
      </c>
    </row>
    <row r="61" spans="1:12" ht="60" x14ac:dyDescent="0.25">
      <c r="A61" s="23" t="s">
        <v>97</v>
      </c>
      <c r="B61" s="4" t="s">
        <v>56</v>
      </c>
      <c r="C61" s="4" t="s">
        <v>110</v>
      </c>
      <c r="D61" s="4" t="s">
        <v>163</v>
      </c>
      <c r="E61" s="4">
        <v>6</v>
      </c>
      <c r="F61" s="4">
        <v>0</v>
      </c>
      <c r="G61" s="4">
        <f t="shared" ref="G61:G63" si="25">E61+F61</f>
        <v>6</v>
      </c>
      <c r="H61" s="5">
        <v>693843729</v>
      </c>
      <c r="I61" s="5">
        <f>127336000+5356000</f>
        <v>132692000</v>
      </c>
      <c r="J61" s="5">
        <f t="shared" ref="J61:J63" si="26">H61+I61</f>
        <v>826535729</v>
      </c>
      <c r="L61" s="1" t="s">
        <v>175</v>
      </c>
    </row>
    <row r="62" spans="1:12" ht="60" x14ac:dyDescent="0.25">
      <c r="A62" s="23" t="s">
        <v>98</v>
      </c>
      <c r="B62" s="4" t="s">
        <v>57</v>
      </c>
      <c r="C62" s="4" t="s">
        <v>110</v>
      </c>
      <c r="D62" s="4" t="s">
        <v>157</v>
      </c>
      <c r="E62" s="4">
        <v>2</v>
      </c>
      <c r="F62" s="4">
        <v>1</v>
      </c>
      <c r="G62" s="4">
        <f t="shared" si="25"/>
        <v>3</v>
      </c>
      <c r="H62" s="5">
        <v>80000000</v>
      </c>
      <c r="I62" s="5">
        <v>30000000</v>
      </c>
      <c r="J62" s="5">
        <f t="shared" si="26"/>
        <v>110000000</v>
      </c>
    </row>
    <row r="63" spans="1:12" ht="45" x14ac:dyDescent="0.25">
      <c r="A63" s="23" t="s">
        <v>99</v>
      </c>
      <c r="B63" s="4" t="s">
        <v>58</v>
      </c>
      <c r="C63" s="4" t="s">
        <v>110</v>
      </c>
      <c r="D63" s="4" t="s">
        <v>158</v>
      </c>
      <c r="E63" s="4">
        <v>1</v>
      </c>
      <c r="F63" s="4">
        <v>1</v>
      </c>
      <c r="G63" s="4">
        <f t="shared" si="25"/>
        <v>2</v>
      </c>
      <c r="H63" s="5">
        <v>170000000</v>
      </c>
      <c r="I63" s="5">
        <v>30000000</v>
      </c>
      <c r="J63" s="5">
        <f t="shared" si="26"/>
        <v>200000000</v>
      </c>
    </row>
    <row r="64" spans="1:12" x14ac:dyDescent="0.25">
      <c r="A64" s="25" t="s">
        <v>161</v>
      </c>
      <c r="B64" s="14" t="s">
        <v>59</v>
      </c>
      <c r="C64" s="14"/>
      <c r="D64" s="14"/>
      <c r="E64" s="14"/>
      <c r="F64" s="14"/>
      <c r="G64" s="14"/>
      <c r="H64" s="7">
        <f>SUM(H65:H66)</f>
        <v>830000000</v>
      </c>
      <c r="I64" s="7">
        <f>SUM(I65:I66)</f>
        <v>433519555</v>
      </c>
      <c r="J64" s="7">
        <f>SUM(J65:J66)</f>
        <v>1263519555</v>
      </c>
    </row>
    <row r="65" spans="1:10" ht="30" x14ac:dyDescent="0.25">
      <c r="A65" s="23" t="s">
        <v>100</v>
      </c>
      <c r="B65" s="4" t="s">
        <v>60</v>
      </c>
      <c r="C65" s="4" t="s">
        <v>124</v>
      </c>
      <c r="D65" s="4" t="s">
        <v>159</v>
      </c>
      <c r="E65" s="4">
        <v>100</v>
      </c>
      <c r="F65" s="4">
        <v>0</v>
      </c>
      <c r="G65" s="4">
        <f t="shared" ref="G65:G66" si="27">E65+F65</f>
        <v>100</v>
      </c>
      <c r="H65" s="5">
        <v>720000000</v>
      </c>
      <c r="I65" s="5">
        <v>407179565</v>
      </c>
      <c r="J65" s="5">
        <f t="shared" ref="J65:J66" si="28">H65+I65</f>
        <v>1127179565</v>
      </c>
    </row>
    <row r="66" spans="1:10" ht="75" x14ac:dyDescent="0.25">
      <c r="A66" s="23" t="s">
        <v>101</v>
      </c>
      <c r="B66" s="4" t="s">
        <v>61</v>
      </c>
      <c r="C66" s="4" t="s">
        <v>110</v>
      </c>
      <c r="D66" s="4" t="s">
        <v>160</v>
      </c>
      <c r="E66" s="4">
        <v>2</v>
      </c>
      <c r="F66" s="4">
        <v>0</v>
      </c>
      <c r="G66" s="4">
        <f t="shared" si="27"/>
        <v>2</v>
      </c>
      <c r="H66" s="5">
        <v>110000000</v>
      </c>
      <c r="I66" s="5">
        <f>26340000-10</f>
        <v>26339990</v>
      </c>
      <c r="J66" s="5">
        <f t="shared" si="28"/>
        <v>136339990</v>
      </c>
    </row>
  </sheetData>
  <mergeCells count="1">
    <mergeCell ref="B1:J4"/>
  </mergeCells>
  <pageMargins left="0.7" right="0.7" top="0.75" bottom="0.75" header="0.3" footer="0.3"/>
  <pageSetup paperSize="9" scale="56" fitToHeight="4" orientation="landscape" r:id="rId1"/>
  <ignoredErrors>
    <ignoredError sqref="H6:J6" evalError="1"/>
    <ignoredError sqref="J15 J36 J60 J6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662C9-A08F-462C-814B-F2D7A5E125A4}">
  <sheetPr>
    <pageSetUpPr fitToPage="1"/>
  </sheetPr>
  <dimension ref="A1:I66"/>
  <sheetViews>
    <sheetView topLeftCell="A8" zoomScale="70" zoomScaleNormal="70" workbookViewId="0">
      <selection activeCell="B16" sqref="B16"/>
    </sheetView>
  </sheetViews>
  <sheetFormatPr baseColWidth="10" defaultColWidth="9.140625" defaultRowHeight="18.75" x14ac:dyDescent="0.25"/>
  <cols>
    <col min="1" max="1" width="11.5703125" style="28" customWidth="1"/>
    <col min="2" max="2" width="65.7109375" style="43" customWidth="1"/>
    <col min="3" max="3" width="22.7109375" style="43" customWidth="1"/>
    <col min="4" max="4" width="27.42578125" style="43" customWidth="1"/>
    <col min="5" max="5" width="12.42578125" style="43" customWidth="1"/>
    <col min="6" max="6" width="13" style="43" customWidth="1"/>
    <col min="7" max="7" width="14.42578125" style="43" customWidth="1"/>
    <col min="8" max="8" width="18.85546875" style="43" customWidth="1"/>
    <col min="9" max="9" width="20" style="43" customWidth="1"/>
    <col min="10" max="10" width="5.42578125" style="1" customWidth="1"/>
    <col min="11" max="16384" width="9.140625" style="1"/>
  </cols>
  <sheetData>
    <row r="1" spans="1:9" x14ac:dyDescent="0.25">
      <c r="B1" s="29" t="s">
        <v>1</v>
      </c>
      <c r="C1" s="29"/>
      <c r="D1" s="29"/>
      <c r="E1" s="29"/>
      <c r="F1" s="29"/>
      <c r="G1" s="29"/>
      <c r="H1" s="29"/>
      <c r="I1" s="29"/>
    </row>
    <row r="2" spans="1:9" x14ac:dyDescent="0.25">
      <c r="B2" s="29"/>
      <c r="C2" s="29"/>
      <c r="D2" s="29"/>
      <c r="E2" s="29"/>
      <c r="F2" s="29"/>
      <c r="G2" s="29"/>
      <c r="H2" s="29"/>
      <c r="I2" s="29"/>
    </row>
    <row r="3" spans="1:9" x14ac:dyDescent="0.25">
      <c r="B3" s="29"/>
      <c r="C3" s="29"/>
      <c r="D3" s="29"/>
      <c r="E3" s="29"/>
      <c r="F3" s="29"/>
      <c r="G3" s="29"/>
      <c r="H3" s="29"/>
      <c r="I3" s="29"/>
    </row>
    <row r="4" spans="1:9" x14ac:dyDescent="0.25">
      <c r="B4" s="29"/>
      <c r="C4" s="29"/>
      <c r="D4" s="29"/>
      <c r="E4" s="29"/>
      <c r="F4" s="29"/>
      <c r="G4" s="29"/>
      <c r="H4" s="29"/>
      <c r="I4" s="29"/>
    </row>
    <row r="5" spans="1:9" s="2" customFormat="1" ht="45.75" customHeight="1" x14ac:dyDescent="0.25">
      <c r="A5" s="30" t="s">
        <v>62</v>
      </c>
      <c r="B5" s="31" t="s">
        <v>0</v>
      </c>
      <c r="C5" s="31" t="s">
        <v>108</v>
      </c>
      <c r="D5" s="31" t="s">
        <v>109</v>
      </c>
      <c r="E5" s="32" t="s">
        <v>102</v>
      </c>
      <c r="F5" s="32" t="s">
        <v>103</v>
      </c>
      <c r="G5" s="32" t="s">
        <v>104</v>
      </c>
      <c r="H5" s="32" t="s">
        <v>177</v>
      </c>
      <c r="I5" s="32" t="s">
        <v>176</v>
      </c>
    </row>
    <row r="6" spans="1:9" ht="23.25" customHeight="1" x14ac:dyDescent="0.25">
      <c r="A6" s="33"/>
      <c r="B6" s="34" t="s">
        <v>165</v>
      </c>
      <c r="C6" s="34"/>
      <c r="D6" s="34"/>
      <c r="E6" s="34"/>
      <c r="F6" s="34"/>
      <c r="G6" s="34"/>
      <c r="H6" s="34"/>
      <c r="I6" s="34"/>
    </row>
    <row r="7" spans="1:9" x14ac:dyDescent="0.25">
      <c r="A7" s="33" t="s">
        <v>167</v>
      </c>
      <c r="B7" s="35" t="s">
        <v>2</v>
      </c>
      <c r="C7" s="35"/>
      <c r="D7" s="35"/>
      <c r="E7" s="35"/>
      <c r="F7" s="35"/>
      <c r="G7" s="35"/>
      <c r="H7" s="35"/>
      <c r="I7" s="35"/>
    </row>
    <row r="8" spans="1:9" ht="37.5" x14ac:dyDescent="0.25">
      <c r="A8" s="33" t="s">
        <v>117</v>
      </c>
      <c r="B8" s="36" t="s">
        <v>3</v>
      </c>
      <c r="C8" s="36"/>
      <c r="D8" s="36"/>
      <c r="E8" s="36"/>
      <c r="F8" s="36"/>
      <c r="G8" s="36"/>
      <c r="H8" s="36"/>
      <c r="I8" s="36"/>
    </row>
    <row r="9" spans="1:9" ht="112.5" x14ac:dyDescent="0.25">
      <c r="A9" s="37" t="s">
        <v>63</v>
      </c>
      <c r="B9" s="38" t="s">
        <v>4</v>
      </c>
      <c r="C9" s="38" t="s">
        <v>110</v>
      </c>
      <c r="D9" s="38" t="s">
        <v>111</v>
      </c>
      <c r="E9" s="38">
        <v>51</v>
      </c>
      <c r="F9" s="38">
        <v>20</v>
      </c>
      <c r="G9" s="38">
        <f>E9+F9</f>
        <v>71</v>
      </c>
      <c r="H9" s="38">
        <v>257</v>
      </c>
      <c r="I9" s="38">
        <f>H9+F9</f>
        <v>277</v>
      </c>
    </row>
    <row r="10" spans="1:9" ht="75" x14ac:dyDescent="0.25">
      <c r="A10" s="37" t="s">
        <v>64</v>
      </c>
      <c r="B10" s="38" t="s">
        <v>6</v>
      </c>
      <c r="C10" s="38" t="s">
        <v>110</v>
      </c>
      <c r="D10" s="38" t="s">
        <v>112</v>
      </c>
      <c r="E10" s="38">
        <v>3</v>
      </c>
      <c r="F10" s="38">
        <v>0</v>
      </c>
      <c r="G10" s="38">
        <f>E10+F10</f>
        <v>3</v>
      </c>
      <c r="H10" s="38">
        <v>7</v>
      </c>
      <c r="I10" s="38">
        <v>7</v>
      </c>
    </row>
    <row r="11" spans="1:9" ht="56.25" x14ac:dyDescent="0.25">
      <c r="A11" s="37" t="s">
        <v>65</v>
      </c>
      <c r="B11" s="38" t="s">
        <v>7</v>
      </c>
      <c r="C11" s="38" t="s">
        <v>110</v>
      </c>
      <c r="D11" s="38" t="s">
        <v>113</v>
      </c>
      <c r="E11" s="38">
        <v>3</v>
      </c>
      <c r="F11" s="38">
        <v>0</v>
      </c>
      <c r="G11" s="38">
        <f>E11+F11</f>
        <v>3</v>
      </c>
      <c r="H11" s="38">
        <v>4</v>
      </c>
      <c r="I11" s="38">
        <v>4</v>
      </c>
    </row>
    <row r="12" spans="1:9" ht="56.25" x14ac:dyDescent="0.25">
      <c r="A12" s="37" t="s">
        <v>66</v>
      </c>
      <c r="B12" s="38" t="s">
        <v>5</v>
      </c>
      <c r="C12" s="38" t="s">
        <v>110</v>
      </c>
      <c r="D12" s="38" t="s">
        <v>114</v>
      </c>
      <c r="E12" s="38">
        <v>27</v>
      </c>
      <c r="F12" s="38">
        <v>0</v>
      </c>
      <c r="G12" s="38">
        <f t="shared" ref="G12" si="0">E12+F12</f>
        <v>27</v>
      </c>
      <c r="H12" s="38">
        <v>27</v>
      </c>
      <c r="I12" s="38">
        <v>27</v>
      </c>
    </row>
    <row r="13" spans="1:9" ht="56.25" x14ac:dyDescent="0.25">
      <c r="A13" s="33" t="s">
        <v>118</v>
      </c>
      <c r="B13" s="36" t="s">
        <v>8</v>
      </c>
      <c r="C13" s="36"/>
      <c r="D13" s="36"/>
      <c r="E13" s="36"/>
      <c r="F13" s="36"/>
      <c r="G13" s="36"/>
      <c r="H13" s="36"/>
      <c r="I13" s="36"/>
    </row>
    <row r="14" spans="1:9" ht="56.25" x14ac:dyDescent="0.25">
      <c r="A14" s="39" t="s">
        <v>67</v>
      </c>
      <c r="B14" s="38" t="s">
        <v>9</v>
      </c>
      <c r="C14" s="38" t="s">
        <v>110</v>
      </c>
      <c r="D14" s="38" t="s">
        <v>115</v>
      </c>
      <c r="E14" s="38">
        <v>6</v>
      </c>
      <c r="F14" s="38">
        <v>0</v>
      </c>
      <c r="G14" s="38">
        <f t="shared" ref="G14" si="1">E14+F14</f>
        <v>6</v>
      </c>
      <c r="H14" s="38">
        <v>6</v>
      </c>
      <c r="I14" s="38">
        <v>6</v>
      </c>
    </row>
    <row r="15" spans="1:9" x14ac:dyDescent="0.25">
      <c r="A15" s="33" t="s">
        <v>119</v>
      </c>
      <c r="B15" s="36" t="s">
        <v>10</v>
      </c>
      <c r="C15" s="36"/>
      <c r="D15" s="36"/>
      <c r="E15" s="36"/>
      <c r="F15" s="36"/>
      <c r="G15" s="36"/>
      <c r="H15" s="36"/>
      <c r="I15" s="36"/>
    </row>
    <row r="16" spans="1:9" ht="56.25" x14ac:dyDescent="0.25">
      <c r="A16" s="37" t="s">
        <v>68</v>
      </c>
      <c r="B16" s="38" t="s">
        <v>11</v>
      </c>
      <c r="C16" s="38" t="s">
        <v>110</v>
      </c>
      <c r="D16" s="38" t="s">
        <v>120</v>
      </c>
      <c r="E16" s="38">
        <v>3</v>
      </c>
      <c r="F16" s="38">
        <v>0</v>
      </c>
      <c r="G16" s="38">
        <f>E16+F16</f>
        <v>3</v>
      </c>
      <c r="H16" s="38">
        <v>3</v>
      </c>
      <c r="I16" s="38">
        <v>3</v>
      </c>
    </row>
    <row r="17" spans="1:9" ht="56.25" x14ac:dyDescent="0.25">
      <c r="A17" s="37" t="s">
        <v>69</v>
      </c>
      <c r="B17" s="38" t="s">
        <v>12</v>
      </c>
      <c r="C17" s="38" t="s">
        <v>110</v>
      </c>
      <c r="D17" s="38" t="s">
        <v>121</v>
      </c>
      <c r="E17" s="38">
        <v>1</v>
      </c>
      <c r="F17" s="38">
        <v>0</v>
      </c>
      <c r="G17" s="38">
        <f t="shared" ref="G17:G21" si="2">E17+F17</f>
        <v>1</v>
      </c>
      <c r="H17" s="38">
        <v>1</v>
      </c>
      <c r="I17" s="38">
        <v>1</v>
      </c>
    </row>
    <row r="18" spans="1:9" ht="112.5" x14ac:dyDescent="0.25">
      <c r="A18" s="37" t="s">
        <v>70</v>
      </c>
      <c r="B18" s="38" t="s">
        <v>13</v>
      </c>
      <c r="C18" s="38" t="s">
        <v>110</v>
      </c>
      <c r="D18" s="38" t="s">
        <v>122</v>
      </c>
      <c r="E18" s="38">
        <v>2</v>
      </c>
      <c r="F18" s="38">
        <v>0</v>
      </c>
      <c r="G18" s="38">
        <f t="shared" si="2"/>
        <v>2</v>
      </c>
      <c r="H18" s="38">
        <v>3</v>
      </c>
      <c r="I18" s="38">
        <v>3</v>
      </c>
    </row>
    <row r="19" spans="1:9" ht="56.25" x14ac:dyDescent="0.25">
      <c r="A19" s="37" t="s">
        <v>71</v>
      </c>
      <c r="B19" s="38" t="s">
        <v>14</v>
      </c>
      <c r="C19" s="38" t="s">
        <v>116</v>
      </c>
      <c r="D19" s="38" t="s">
        <v>123</v>
      </c>
      <c r="E19" s="38">
        <v>3</v>
      </c>
      <c r="F19" s="38">
        <v>0</v>
      </c>
      <c r="G19" s="38">
        <f t="shared" si="2"/>
        <v>3</v>
      </c>
      <c r="H19" s="38">
        <v>5</v>
      </c>
      <c r="I19" s="38">
        <v>5</v>
      </c>
    </row>
    <row r="20" spans="1:9" ht="37.5" x14ac:dyDescent="0.25">
      <c r="A20" s="37" t="s">
        <v>72</v>
      </c>
      <c r="B20" s="38" t="s">
        <v>15</v>
      </c>
      <c r="C20" s="38" t="s">
        <v>124</v>
      </c>
      <c r="D20" s="38" t="s">
        <v>125</v>
      </c>
      <c r="E20" s="38">
        <v>100</v>
      </c>
      <c r="F20" s="38">
        <v>0</v>
      </c>
      <c r="G20" s="38">
        <f t="shared" si="2"/>
        <v>100</v>
      </c>
      <c r="H20" s="38">
        <v>100</v>
      </c>
      <c r="I20" s="38">
        <v>100</v>
      </c>
    </row>
    <row r="21" spans="1:9" ht="131.25" x14ac:dyDescent="0.25">
      <c r="A21" s="37" t="s">
        <v>73</v>
      </c>
      <c r="B21" s="38" t="s">
        <v>16</v>
      </c>
      <c r="C21" s="38" t="s">
        <v>110</v>
      </c>
      <c r="D21" s="38" t="s">
        <v>126</v>
      </c>
      <c r="E21" s="38">
        <v>2</v>
      </c>
      <c r="F21" s="38">
        <v>0</v>
      </c>
      <c r="G21" s="38">
        <f t="shared" si="2"/>
        <v>2</v>
      </c>
      <c r="H21" s="38">
        <v>3</v>
      </c>
      <c r="I21" s="38">
        <v>3</v>
      </c>
    </row>
    <row r="22" spans="1:9" ht="37.5" x14ac:dyDescent="0.25">
      <c r="A22" s="33" t="s">
        <v>168</v>
      </c>
      <c r="B22" s="40" t="s">
        <v>17</v>
      </c>
      <c r="C22" s="40"/>
      <c r="D22" s="40"/>
      <c r="E22" s="40"/>
      <c r="F22" s="40"/>
      <c r="G22" s="40"/>
      <c r="H22" s="40"/>
      <c r="I22" s="40"/>
    </row>
    <row r="23" spans="1:9" x14ac:dyDescent="0.25">
      <c r="A23" s="33" t="s">
        <v>127</v>
      </c>
      <c r="B23" s="36" t="s">
        <v>18</v>
      </c>
      <c r="C23" s="36"/>
      <c r="D23" s="36"/>
      <c r="E23" s="36"/>
      <c r="F23" s="36"/>
      <c r="G23" s="36"/>
      <c r="H23" s="36"/>
      <c r="I23" s="36"/>
    </row>
    <row r="24" spans="1:9" ht="93.75" x14ac:dyDescent="0.25">
      <c r="A24" s="37" t="s">
        <v>74</v>
      </c>
      <c r="B24" s="38" t="s">
        <v>19</v>
      </c>
      <c r="C24" s="38" t="s">
        <v>110</v>
      </c>
      <c r="D24" s="38" t="s">
        <v>128</v>
      </c>
      <c r="E24" s="38">
        <v>27</v>
      </c>
      <c r="F24" s="38">
        <v>0</v>
      </c>
      <c r="G24" s="38">
        <v>27</v>
      </c>
      <c r="H24" s="38">
        <v>27</v>
      </c>
      <c r="I24" s="38">
        <v>27</v>
      </c>
    </row>
    <row r="25" spans="1:9" ht="37.5" x14ac:dyDescent="0.25">
      <c r="A25" s="37" t="s">
        <v>75</v>
      </c>
      <c r="B25" s="38" t="s">
        <v>20</v>
      </c>
      <c r="C25" s="38" t="s">
        <v>110</v>
      </c>
      <c r="D25" s="38" t="s">
        <v>129</v>
      </c>
      <c r="E25" s="38">
        <v>1</v>
      </c>
      <c r="F25" s="38">
        <v>1</v>
      </c>
      <c r="G25" s="38">
        <f t="shared" ref="G25" si="3">E25+F25</f>
        <v>2</v>
      </c>
      <c r="H25" s="38">
        <v>1</v>
      </c>
      <c r="I25" s="38">
        <f>H25+F25</f>
        <v>2</v>
      </c>
    </row>
    <row r="26" spans="1:9" ht="37.5" x14ac:dyDescent="0.25">
      <c r="A26" s="33" t="s">
        <v>130</v>
      </c>
      <c r="B26" s="36" t="s">
        <v>21</v>
      </c>
      <c r="C26" s="36"/>
      <c r="D26" s="36"/>
      <c r="E26" s="36"/>
      <c r="F26" s="36"/>
      <c r="G26" s="36"/>
      <c r="H26" s="36"/>
      <c r="I26" s="36"/>
    </row>
    <row r="27" spans="1:9" ht="56.25" x14ac:dyDescent="0.25">
      <c r="A27" s="37" t="s">
        <v>76</v>
      </c>
      <c r="B27" s="38" t="s">
        <v>22</v>
      </c>
      <c r="C27" s="38" t="s">
        <v>110</v>
      </c>
      <c r="D27" s="38" t="s">
        <v>131</v>
      </c>
      <c r="E27" s="38">
        <v>5</v>
      </c>
      <c r="F27" s="38">
        <v>1</v>
      </c>
      <c r="G27" s="38">
        <f t="shared" ref="G27:G28" si="4">E27+F27</f>
        <v>6</v>
      </c>
      <c r="H27" s="41">
        <v>22</v>
      </c>
      <c r="I27" s="41">
        <v>22</v>
      </c>
    </row>
    <row r="28" spans="1:9" ht="93.75" x14ac:dyDescent="0.25">
      <c r="A28" s="37" t="s">
        <v>77</v>
      </c>
      <c r="B28" s="38" t="s">
        <v>23</v>
      </c>
      <c r="C28" s="38" t="s">
        <v>124</v>
      </c>
      <c r="D28" s="38" t="s">
        <v>132</v>
      </c>
      <c r="E28" s="38">
        <v>100</v>
      </c>
      <c r="F28" s="38">
        <v>0</v>
      </c>
      <c r="G28" s="38">
        <f t="shared" si="4"/>
        <v>100</v>
      </c>
      <c r="H28" s="38">
        <v>100</v>
      </c>
      <c r="I28" s="38">
        <v>100</v>
      </c>
    </row>
    <row r="29" spans="1:9" x14ac:dyDescent="0.25">
      <c r="A29" s="33" t="s">
        <v>169</v>
      </c>
      <c r="B29" s="40" t="s">
        <v>24</v>
      </c>
      <c r="C29" s="40"/>
      <c r="D29" s="40"/>
      <c r="E29" s="40"/>
      <c r="F29" s="40"/>
      <c r="G29" s="40"/>
      <c r="H29" s="40"/>
      <c r="I29" s="40"/>
    </row>
    <row r="30" spans="1:9" x14ac:dyDescent="0.25">
      <c r="A30" s="33" t="s">
        <v>133</v>
      </c>
      <c r="B30" s="36" t="s">
        <v>25</v>
      </c>
      <c r="C30" s="36"/>
      <c r="D30" s="36"/>
      <c r="E30" s="36"/>
      <c r="F30" s="36"/>
      <c r="G30" s="36"/>
      <c r="H30" s="36"/>
      <c r="I30" s="36"/>
    </row>
    <row r="31" spans="1:9" ht="56.25" x14ac:dyDescent="0.25">
      <c r="A31" s="37" t="s">
        <v>78</v>
      </c>
      <c r="B31" s="38" t="s">
        <v>26</v>
      </c>
      <c r="C31" s="38" t="s">
        <v>110</v>
      </c>
      <c r="D31" s="38" t="s">
        <v>134</v>
      </c>
      <c r="E31" s="38">
        <v>22</v>
      </c>
      <c r="F31" s="38">
        <v>24</v>
      </c>
      <c r="G31" s="38">
        <f>E31+F31</f>
        <v>46</v>
      </c>
      <c r="H31" s="38">
        <v>123</v>
      </c>
      <c r="I31" s="38">
        <f>H31+F31</f>
        <v>147</v>
      </c>
    </row>
    <row r="32" spans="1:9" ht="56.25" x14ac:dyDescent="0.25">
      <c r="A32" s="37" t="s">
        <v>79</v>
      </c>
      <c r="B32" s="38" t="s">
        <v>27</v>
      </c>
      <c r="C32" s="38" t="s">
        <v>110</v>
      </c>
      <c r="D32" s="38" t="s">
        <v>135</v>
      </c>
      <c r="E32" s="38">
        <v>10</v>
      </c>
      <c r="F32" s="38">
        <v>5</v>
      </c>
      <c r="G32" s="38">
        <f t="shared" ref="G32:G33" si="5">E32+F32</f>
        <v>15</v>
      </c>
      <c r="H32" s="38">
        <v>178</v>
      </c>
      <c r="I32" s="38">
        <f>H32+F32</f>
        <v>183</v>
      </c>
    </row>
    <row r="33" spans="1:9" ht="37.5" x14ac:dyDescent="0.25">
      <c r="A33" s="37" t="s">
        <v>80</v>
      </c>
      <c r="B33" s="38" t="s">
        <v>28</v>
      </c>
      <c r="C33" s="38" t="s">
        <v>110</v>
      </c>
      <c r="D33" s="38" t="s">
        <v>136</v>
      </c>
      <c r="E33" s="38">
        <v>1</v>
      </c>
      <c r="F33" s="38">
        <v>0</v>
      </c>
      <c r="G33" s="38">
        <f t="shared" si="5"/>
        <v>1</v>
      </c>
      <c r="H33" s="38">
        <v>6</v>
      </c>
      <c r="I33" s="38">
        <v>6</v>
      </c>
    </row>
    <row r="34" spans="1:9" x14ac:dyDescent="0.25">
      <c r="A34" s="33" t="s">
        <v>170</v>
      </c>
      <c r="B34" s="40" t="s">
        <v>29</v>
      </c>
      <c r="C34" s="40"/>
      <c r="D34" s="40"/>
      <c r="E34" s="40"/>
      <c r="F34" s="40"/>
      <c r="G34" s="40"/>
      <c r="H34" s="40"/>
      <c r="I34" s="40"/>
    </row>
    <row r="35" spans="1:9" x14ac:dyDescent="0.25">
      <c r="A35" s="33" t="s">
        <v>137</v>
      </c>
      <c r="B35" s="36" t="s">
        <v>30</v>
      </c>
      <c r="C35" s="36"/>
      <c r="D35" s="36"/>
      <c r="E35" s="36"/>
      <c r="F35" s="36"/>
      <c r="G35" s="36"/>
      <c r="H35" s="36"/>
      <c r="I35" s="36"/>
    </row>
    <row r="36" spans="1:9" ht="37.5" x14ac:dyDescent="0.25">
      <c r="A36" s="37" t="s">
        <v>81</v>
      </c>
      <c r="B36" s="38" t="s">
        <v>31</v>
      </c>
      <c r="C36" s="38" t="s">
        <v>110</v>
      </c>
      <c r="D36" s="38" t="s">
        <v>138</v>
      </c>
      <c r="E36" s="38">
        <v>8</v>
      </c>
      <c r="F36" s="38">
        <v>0</v>
      </c>
      <c r="G36" s="38">
        <f t="shared" ref="G36" si="6">E36+F36</f>
        <v>8</v>
      </c>
      <c r="H36" s="38">
        <v>8</v>
      </c>
      <c r="I36" s="38">
        <v>8</v>
      </c>
    </row>
    <row r="37" spans="1:9" x14ac:dyDescent="0.25">
      <c r="A37" s="33" t="s">
        <v>139</v>
      </c>
      <c r="B37" s="36" t="s">
        <v>32</v>
      </c>
      <c r="C37" s="36"/>
      <c r="D37" s="36"/>
      <c r="E37" s="36"/>
      <c r="F37" s="36"/>
      <c r="G37" s="36"/>
      <c r="H37" s="36"/>
      <c r="I37" s="36"/>
    </row>
    <row r="38" spans="1:9" ht="37.5" x14ac:dyDescent="0.25">
      <c r="A38" s="37" t="s">
        <v>82</v>
      </c>
      <c r="B38" s="38" t="s">
        <v>33</v>
      </c>
      <c r="C38" s="38" t="s">
        <v>110</v>
      </c>
      <c r="D38" s="38" t="s">
        <v>140</v>
      </c>
      <c r="E38" s="38">
        <v>4</v>
      </c>
      <c r="F38" s="38">
        <v>0</v>
      </c>
      <c r="G38" s="38">
        <f t="shared" ref="G38" si="7">E38+F38</f>
        <v>4</v>
      </c>
      <c r="H38" s="38">
        <v>4</v>
      </c>
      <c r="I38" s="38">
        <v>4</v>
      </c>
    </row>
    <row r="39" spans="1:9" x14ac:dyDescent="0.25">
      <c r="A39" s="33" t="s">
        <v>171</v>
      </c>
      <c r="B39" s="40" t="s">
        <v>34</v>
      </c>
      <c r="C39" s="40"/>
      <c r="D39" s="40"/>
      <c r="E39" s="40"/>
      <c r="F39" s="40"/>
      <c r="G39" s="40"/>
      <c r="H39" s="40"/>
      <c r="I39" s="40"/>
    </row>
    <row r="40" spans="1:9" x14ac:dyDescent="0.25">
      <c r="A40" s="33" t="s">
        <v>141</v>
      </c>
      <c r="B40" s="36" t="s">
        <v>35</v>
      </c>
      <c r="C40" s="36"/>
      <c r="D40" s="36"/>
      <c r="E40" s="36"/>
      <c r="F40" s="36"/>
      <c r="G40" s="36"/>
      <c r="H40" s="36"/>
      <c r="I40" s="36"/>
    </row>
    <row r="41" spans="1:9" x14ac:dyDescent="0.25">
      <c r="A41" s="33" t="s">
        <v>166</v>
      </c>
      <c r="B41" s="38" t="s">
        <v>36</v>
      </c>
      <c r="C41" s="38"/>
      <c r="D41" s="38"/>
      <c r="E41" s="38">
        <v>100</v>
      </c>
      <c r="F41" s="38">
        <v>0</v>
      </c>
      <c r="G41" s="38">
        <f>E41+F41</f>
        <v>100</v>
      </c>
      <c r="H41" s="38">
        <v>100</v>
      </c>
      <c r="I41" s="38">
        <v>100</v>
      </c>
    </row>
    <row r="42" spans="1:9" ht="75" x14ac:dyDescent="0.25">
      <c r="A42" s="37" t="s">
        <v>83</v>
      </c>
      <c r="B42" s="38" t="s">
        <v>39</v>
      </c>
      <c r="C42" s="38" t="s">
        <v>110</v>
      </c>
      <c r="D42" s="38" t="s">
        <v>142</v>
      </c>
      <c r="E42" s="38">
        <v>190</v>
      </c>
      <c r="F42" s="38">
        <v>116</v>
      </c>
      <c r="G42" s="38">
        <f t="shared" ref="G42:G48" si="8">E42+F42</f>
        <v>306</v>
      </c>
      <c r="H42" s="38">
        <v>923</v>
      </c>
      <c r="I42" s="38">
        <f>H42+F42</f>
        <v>1039</v>
      </c>
    </row>
    <row r="43" spans="1:9" ht="37.5" x14ac:dyDescent="0.25">
      <c r="A43" s="37" t="s">
        <v>84</v>
      </c>
      <c r="B43" s="38" t="s">
        <v>40</v>
      </c>
      <c r="C43" s="38" t="s">
        <v>110</v>
      </c>
      <c r="D43" s="38" t="s">
        <v>143</v>
      </c>
      <c r="E43" s="38">
        <v>170</v>
      </c>
      <c r="F43" s="38">
        <v>47</v>
      </c>
      <c r="G43" s="38">
        <f t="shared" si="8"/>
        <v>217</v>
      </c>
      <c r="H43" s="38">
        <v>340</v>
      </c>
      <c r="I43" s="38">
        <f t="shared" ref="I43:I46" si="9">H43+F43</f>
        <v>387</v>
      </c>
    </row>
    <row r="44" spans="1:9" ht="56.25" x14ac:dyDescent="0.25">
      <c r="A44" s="37" t="s">
        <v>85</v>
      </c>
      <c r="B44" s="38" t="s">
        <v>41</v>
      </c>
      <c r="C44" s="38" t="s">
        <v>110</v>
      </c>
      <c r="D44" s="38" t="s">
        <v>144</v>
      </c>
      <c r="E44" s="38">
        <v>1050</v>
      </c>
      <c r="F44" s="38">
        <v>305</v>
      </c>
      <c r="G44" s="38">
        <f t="shared" si="8"/>
        <v>1355</v>
      </c>
      <c r="H44" s="38">
        <v>5099</v>
      </c>
      <c r="I44" s="38">
        <f t="shared" si="9"/>
        <v>5404</v>
      </c>
    </row>
    <row r="45" spans="1:9" ht="56.25" x14ac:dyDescent="0.25">
      <c r="A45" s="37" t="s">
        <v>86</v>
      </c>
      <c r="B45" s="38" t="s">
        <v>42</v>
      </c>
      <c r="C45" s="38" t="s">
        <v>110</v>
      </c>
      <c r="D45" s="38" t="s">
        <v>145</v>
      </c>
      <c r="E45" s="38">
        <v>1140</v>
      </c>
      <c r="F45" s="38">
        <v>300</v>
      </c>
      <c r="G45" s="38">
        <f t="shared" si="8"/>
        <v>1440</v>
      </c>
      <c r="H45" s="38">
        <v>4315</v>
      </c>
      <c r="I45" s="38">
        <f t="shared" si="9"/>
        <v>4615</v>
      </c>
    </row>
    <row r="46" spans="1:9" ht="75" x14ac:dyDescent="0.25">
      <c r="A46" s="37" t="s">
        <v>87</v>
      </c>
      <c r="B46" s="38" t="s">
        <v>43</v>
      </c>
      <c r="C46" s="38" t="s">
        <v>110</v>
      </c>
      <c r="D46" s="38" t="s">
        <v>146</v>
      </c>
      <c r="E46" s="38">
        <v>200</v>
      </c>
      <c r="F46" s="38">
        <v>200</v>
      </c>
      <c r="G46" s="38">
        <f t="shared" si="8"/>
        <v>400</v>
      </c>
      <c r="H46" s="38">
        <v>1150</v>
      </c>
      <c r="I46" s="38">
        <f t="shared" si="9"/>
        <v>1350</v>
      </c>
    </row>
    <row r="47" spans="1:9" ht="75" x14ac:dyDescent="0.25">
      <c r="A47" s="37" t="s">
        <v>88</v>
      </c>
      <c r="B47" s="38" t="s">
        <v>37</v>
      </c>
      <c r="C47" s="38" t="s">
        <v>124</v>
      </c>
      <c r="D47" s="38" t="s">
        <v>147</v>
      </c>
      <c r="E47" s="38">
        <v>50</v>
      </c>
      <c r="F47" s="38">
        <v>30</v>
      </c>
      <c r="G47" s="38">
        <f t="shared" si="8"/>
        <v>80</v>
      </c>
      <c r="H47" s="38">
        <v>100</v>
      </c>
      <c r="I47" s="38">
        <v>100</v>
      </c>
    </row>
    <row r="48" spans="1:9" ht="75" x14ac:dyDescent="0.25">
      <c r="A48" s="37" t="s">
        <v>89</v>
      </c>
      <c r="B48" s="38" t="s">
        <v>38</v>
      </c>
      <c r="C48" s="38" t="s">
        <v>124</v>
      </c>
      <c r="D48" s="38" t="s">
        <v>148</v>
      </c>
      <c r="E48" s="38">
        <v>50</v>
      </c>
      <c r="F48" s="38">
        <v>30</v>
      </c>
      <c r="G48" s="38">
        <f t="shared" si="8"/>
        <v>80</v>
      </c>
      <c r="H48" s="38">
        <v>100</v>
      </c>
      <c r="I48" s="38">
        <v>100</v>
      </c>
    </row>
    <row r="49" spans="1:9" x14ac:dyDescent="0.25">
      <c r="A49" s="33" t="s">
        <v>149</v>
      </c>
      <c r="B49" s="36" t="s">
        <v>44</v>
      </c>
      <c r="C49" s="36"/>
      <c r="D49" s="36"/>
      <c r="E49" s="36"/>
      <c r="F49" s="36"/>
      <c r="G49" s="36"/>
      <c r="H49" s="36"/>
      <c r="I49" s="36"/>
    </row>
    <row r="50" spans="1:9" ht="93.75" x14ac:dyDescent="0.25">
      <c r="A50" s="37" t="s">
        <v>90</v>
      </c>
      <c r="B50" s="38" t="s">
        <v>45</v>
      </c>
      <c r="C50" s="38" t="s">
        <v>110</v>
      </c>
      <c r="D50" s="38" t="s">
        <v>150</v>
      </c>
      <c r="E50" s="38">
        <v>5</v>
      </c>
      <c r="F50" s="38">
        <v>0</v>
      </c>
      <c r="G50" s="38">
        <f t="shared" ref="G50" si="10">E50+F50</f>
        <v>5</v>
      </c>
      <c r="H50" s="38">
        <v>18</v>
      </c>
      <c r="I50" s="38">
        <v>18</v>
      </c>
    </row>
    <row r="51" spans="1:9" x14ac:dyDescent="0.25">
      <c r="A51" s="33" t="s">
        <v>153</v>
      </c>
      <c r="B51" s="42" t="s">
        <v>46</v>
      </c>
      <c r="C51" s="42"/>
      <c r="D51" s="42"/>
      <c r="E51" s="42"/>
      <c r="F51" s="42"/>
      <c r="G51" s="42"/>
      <c r="H51" s="42"/>
      <c r="I51" s="42"/>
    </row>
    <row r="52" spans="1:9" ht="93.75" x14ac:dyDescent="0.25">
      <c r="A52" s="37" t="s">
        <v>91</v>
      </c>
      <c r="B52" s="38" t="s">
        <v>47</v>
      </c>
      <c r="C52" s="38" t="s">
        <v>124</v>
      </c>
      <c r="D52" s="38" t="s">
        <v>164</v>
      </c>
      <c r="E52" s="38">
        <v>90</v>
      </c>
      <c r="F52" s="38">
        <v>0</v>
      </c>
      <c r="G52" s="38">
        <f t="shared" ref="G52:G54" si="11">E52+F52</f>
        <v>90</v>
      </c>
      <c r="H52" s="38">
        <v>90</v>
      </c>
      <c r="I52" s="38">
        <v>90</v>
      </c>
    </row>
    <row r="53" spans="1:9" ht="93.75" x14ac:dyDescent="0.25">
      <c r="A53" s="37" t="s">
        <v>92</v>
      </c>
      <c r="B53" s="38" t="s">
        <v>48</v>
      </c>
      <c r="C53" s="38" t="s">
        <v>124</v>
      </c>
      <c r="D53" s="38" t="s">
        <v>151</v>
      </c>
      <c r="E53" s="38">
        <v>50</v>
      </c>
      <c r="F53" s="38">
        <v>15</v>
      </c>
      <c r="G53" s="38">
        <f t="shared" si="11"/>
        <v>65</v>
      </c>
      <c r="H53" s="38">
        <v>50</v>
      </c>
      <c r="I53" s="38">
        <f>H53+F53</f>
        <v>65</v>
      </c>
    </row>
    <row r="54" spans="1:9" ht="93.75" x14ac:dyDescent="0.25">
      <c r="A54" s="37" t="s">
        <v>93</v>
      </c>
      <c r="B54" s="38" t="s">
        <v>49</v>
      </c>
      <c r="C54" s="38" t="s">
        <v>124</v>
      </c>
      <c r="D54" s="38" t="s">
        <v>152</v>
      </c>
      <c r="E54" s="38">
        <v>50</v>
      </c>
      <c r="F54" s="38">
        <v>50</v>
      </c>
      <c r="G54" s="38">
        <f t="shared" si="11"/>
        <v>100</v>
      </c>
      <c r="H54" s="38">
        <v>100</v>
      </c>
      <c r="I54" s="38">
        <v>100</v>
      </c>
    </row>
    <row r="55" spans="1:9" x14ac:dyDescent="0.25">
      <c r="A55" s="33" t="s">
        <v>172</v>
      </c>
      <c r="B55" s="40" t="s">
        <v>50</v>
      </c>
      <c r="C55" s="40"/>
      <c r="D55" s="40"/>
      <c r="E55" s="40"/>
      <c r="F55" s="40"/>
      <c r="G55" s="40"/>
      <c r="H55" s="40"/>
      <c r="I55" s="40"/>
    </row>
    <row r="56" spans="1:9" ht="37.5" x14ac:dyDescent="0.25">
      <c r="A56" s="33" t="s">
        <v>154</v>
      </c>
      <c r="B56" s="36" t="s">
        <v>51</v>
      </c>
      <c r="C56" s="36"/>
      <c r="D56" s="36"/>
      <c r="E56" s="36"/>
      <c r="F56" s="36"/>
      <c r="G56" s="36"/>
      <c r="H56" s="36"/>
      <c r="I56" s="36"/>
    </row>
    <row r="57" spans="1:9" ht="56.25" x14ac:dyDescent="0.25">
      <c r="A57" s="37" t="s">
        <v>94</v>
      </c>
      <c r="B57" s="38" t="s">
        <v>52</v>
      </c>
      <c r="C57" s="38" t="s">
        <v>110</v>
      </c>
      <c r="D57" s="38" t="s">
        <v>155</v>
      </c>
      <c r="E57" s="38">
        <v>5</v>
      </c>
      <c r="F57" s="38">
        <v>0</v>
      </c>
      <c r="G57" s="38">
        <f t="shared" ref="G57:G59" si="12">E57+F57</f>
        <v>5</v>
      </c>
      <c r="H57" s="38">
        <v>6</v>
      </c>
      <c r="I57" s="38">
        <v>6</v>
      </c>
    </row>
    <row r="58" spans="1:9" ht="75" x14ac:dyDescent="0.25">
      <c r="A58" s="37" t="s">
        <v>95</v>
      </c>
      <c r="B58" s="38" t="s">
        <v>53</v>
      </c>
      <c r="C58" s="38" t="s">
        <v>110</v>
      </c>
      <c r="D58" s="38" t="s">
        <v>155</v>
      </c>
      <c r="E58" s="38">
        <v>8</v>
      </c>
      <c r="F58" s="38">
        <v>0</v>
      </c>
      <c r="G58" s="38">
        <f t="shared" si="12"/>
        <v>8</v>
      </c>
      <c r="H58" s="38">
        <v>8</v>
      </c>
      <c r="I58" s="38">
        <v>8</v>
      </c>
    </row>
    <row r="59" spans="1:9" ht="93.75" x14ac:dyDescent="0.25">
      <c r="A59" s="37" t="s">
        <v>96</v>
      </c>
      <c r="B59" s="38" t="s">
        <v>54</v>
      </c>
      <c r="C59" s="38" t="s">
        <v>124</v>
      </c>
      <c r="D59" s="38" t="s">
        <v>156</v>
      </c>
      <c r="E59" s="38">
        <v>30</v>
      </c>
      <c r="F59" s="38">
        <v>5</v>
      </c>
      <c r="G59" s="38">
        <f t="shared" si="12"/>
        <v>35</v>
      </c>
      <c r="H59" s="38">
        <v>100</v>
      </c>
      <c r="I59" s="38">
        <v>100</v>
      </c>
    </row>
    <row r="60" spans="1:9" x14ac:dyDescent="0.25">
      <c r="A60" s="33" t="s">
        <v>162</v>
      </c>
      <c r="B60" s="36" t="s">
        <v>55</v>
      </c>
      <c r="C60" s="36"/>
      <c r="D60" s="36"/>
      <c r="E60" s="36"/>
      <c r="F60" s="36"/>
      <c r="G60" s="36"/>
      <c r="H60" s="36"/>
      <c r="I60" s="36"/>
    </row>
    <row r="61" spans="1:9" ht="93.75" x14ac:dyDescent="0.25">
      <c r="A61" s="37" t="s">
        <v>97</v>
      </c>
      <c r="B61" s="38" t="s">
        <v>56</v>
      </c>
      <c r="C61" s="38" t="s">
        <v>110</v>
      </c>
      <c r="D61" s="38" t="s">
        <v>163</v>
      </c>
      <c r="E61" s="38">
        <v>6</v>
      </c>
      <c r="F61" s="38">
        <v>0</v>
      </c>
      <c r="G61" s="38">
        <f t="shared" ref="G61:G63" si="13">E61+F61</f>
        <v>6</v>
      </c>
      <c r="H61" s="38">
        <v>6</v>
      </c>
      <c r="I61" s="38">
        <v>6</v>
      </c>
    </row>
    <row r="62" spans="1:9" ht="75" x14ac:dyDescent="0.25">
      <c r="A62" s="37" t="s">
        <v>98</v>
      </c>
      <c r="B62" s="38" t="s">
        <v>57</v>
      </c>
      <c r="C62" s="38" t="s">
        <v>110</v>
      </c>
      <c r="D62" s="38" t="s">
        <v>157</v>
      </c>
      <c r="E62" s="38">
        <v>2</v>
      </c>
      <c r="F62" s="38">
        <v>1</v>
      </c>
      <c r="G62" s="38">
        <f t="shared" si="13"/>
        <v>3</v>
      </c>
      <c r="H62" s="41">
        <v>7</v>
      </c>
      <c r="I62" s="41">
        <v>7</v>
      </c>
    </row>
    <row r="63" spans="1:9" ht="75" x14ac:dyDescent="0.25">
      <c r="A63" s="37" t="s">
        <v>99</v>
      </c>
      <c r="B63" s="38" t="s">
        <v>58</v>
      </c>
      <c r="C63" s="38" t="s">
        <v>110</v>
      </c>
      <c r="D63" s="38" t="s">
        <v>158</v>
      </c>
      <c r="E63" s="38">
        <v>1</v>
      </c>
      <c r="F63" s="38">
        <v>1</v>
      </c>
      <c r="G63" s="38">
        <f t="shared" si="13"/>
        <v>2</v>
      </c>
      <c r="H63" s="38">
        <v>1</v>
      </c>
      <c r="I63" s="38">
        <f>H63+F63</f>
        <v>2</v>
      </c>
    </row>
    <row r="64" spans="1:9" x14ac:dyDescent="0.25">
      <c r="A64" s="33" t="s">
        <v>161</v>
      </c>
      <c r="B64" s="36" t="s">
        <v>59</v>
      </c>
      <c r="C64" s="36"/>
      <c r="D64" s="36"/>
      <c r="E64" s="36"/>
      <c r="F64" s="36"/>
      <c r="G64" s="36"/>
      <c r="H64" s="36"/>
      <c r="I64" s="36"/>
    </row>
    <row r="65" spans="1:9" ht="56.25" x14ac:dyDescent="0.25">
      <c r="A65" s="37" t="s">
        <v>100</v>
      </c>
      <c r="B65" s="38" t="s">
        <v>60</v>
      </c>
      <c r="C65" s="38" t="s">
        <v>124</v>
      </c>
      <c r="D65" s="38" t="s">
        <v>159</v>
      </c>
      <c r="E65" s="38">
        <v>100</v>
      </c>
      <c r="F65" s="38">
        <v>0</v>
      </c>
      <c r="G65" s="38">
        <f t="shared" ref="G65:G66" si="14">E65+F65</f>
        <v>100</v>
      </c>
      <c r="H65" s="38">
        <v>100</v>
      </c>
      <c r="I65" s="38">
        <v>100</v>
      </c>
    </row>
    <row r="66" spans="1:9" ht="112.5" x14ac:dyDescent="0.25">
      <c r="A66" s="37" t="s">
        <v>101</v>
      </c>
      <c r="B66" s="38" t="s">
        <v>61</v>
      </c>
      <c r="C66" s="38" t="s">
        <v>110</v>
      </c>
      <c r="D66" s="38" t="s">
        <v>160</v>
      </c>
      <c r="E66" s="38">
        <v>2</v>
      </c>
      <c r="F66" s="38">
        <v>0</v>
      </c>
      <c r="G66" s="38">
        <f t="shared" si="14"/>
        <v>2</v>
      </c>
      <c r="H66" s="38">
        <v>2</v>
      </c>
      <c r="I66" s="38">
        <v>2</v>
      </c>
    </row>
  </sheetData>
  <mergeCells count="1">
    <mergeCell ref="B1:I4"/>
  </mergeCells>
  <pageMargins left="0.7" right="0.7" top="0.75" bottom="0.75" header="0.3" footer="0.3"/>
  <pageSetup paperSize="9" scale="56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F429E-BAD6-4663-B8C7-53270E25C480}">
  <sheetPr>
    <pageSetUpPr fitToPage="1"/>
  </sheetPr>
  <dimension ref="A1:G66"/>
  <sheetViews>
    <sheetView zoomScale="60" zoomScaleNormal="60" workbookViewId="0">
      <selection activeCell="B1" sqref="B1:G4"/>
    </sheetView>
  </sheetViews>
  <sheetFormatPr baseColWidth="10" defaultColWidth="9.140625" defaultRowHeight="18.75" x14ac:dyDescent="0.25"/>
  <cols>
    <col min="1" max="1" width="11.5703125" style="28" customWidth="1"/>
    <col min="2" max="2" width="65.7109375" style="43" customWidth="1"/>
    <col min="3" max="3" width="22.7109375" style="43" hidden="1" customWidth="1"/>
    <col min="4" max="4" width="29.85546875" style="43" hidden="1" customWidth="1"/>
    <col min="5" max="6" width="22.7109375" style="52" customWidth="1"/>
    <col min="7" max="7" width="24.5703125" style="52" customWidth="1"/>
    <col min="8" max="16384" width="9.140625" style="44"/>
  </cols>
  <sheetData>
    <row r="1" spans="1:7" x14ac:dyDescent="0.25">
      <c r="B1" s="29" t="s">
        <v>1</v>
      </c>
      <c r="C1" s="29"/>
      <c r="D1" s="29"/>
      <c r="E1" s="29"/>
      <c r="F1" s="29"/>
      <c r="G1" s="29"/>
    </row>
    <row r="2" spans="1:7" x14ac:dyDescent="0.25">
      <c r="B2" s="29"/>
      <c r="C2" s="29"/>
      <c r="D2" s="29"/>
      <c r="E2" s="29"/>
      <c r="F2" s="29"/>
      <c r="G2" s="29"/>
    </row>
    <row r="3" spans="1:7" x14ac:dyDescent="0.25">
      <c r="B3" s="29"/>
      <c r="C3" s="29"/>
      <c r="D3" s="29"/>
      <c r="E3" s="29"/>
      <c r="F3" s="29"/>
      <c r="G3" s="29"/>
    </row>
    <row r="4" spans="1:7" x14ac:dyDescent="0.25">
      <c r="B4" s="29"/>
      <c r="C4" s="29"/>
      <c r="D4" s="29"/>
      <c r="E4" s="29"/>
      <c r="F4" s="29"/>
      <c r="G4" s="29"/>
    </row>
    <row r="5" spans="1:7" s="43" customFormat="1" ht="45.75" customHeight="1" x14ac:dyDescent="0.25">
      <c r="A5" s="30" t="s">
        <v>62</v>
      </c>
      <c r="B5" s="31" t="s">
        <v>0</v>
      </c>
      <c r="C5" s="31" t="s">
        <v>108</v>
      </c>
      <c r="D5" s="31" t="s">
        <v>109</v>
      </c>
      <c r="E5" s="45" t="s">
        <v>105</v>
      </c>
      <c r="F5" s="45" t="s">
        <v>106</v>
      </c>
      <c r="G5" s="45" t="s">
        <v>107</v>
      </c>
    </row>
    <row r="6" spans="1:7" ht="23.25" customHeight="1" x14ac:dyDescent="0.25">
      <c r="A6" s="33"/>
      <c r="B6" s="34" t="s">
        <v>165</v>
      </c>
      <c r="C6" s="34"/>
      <c r="D6" s="34"/>
      <c r="E6" s="46">
        <f>E7+E22+E29+E34+E39+E55</f>
        <v>25353858571</v>
      </c>
      <c r="F6" s="46">
        <f>F7+F22+F29+F34+F39+F55</f>
        <v>9635296483</v>
      </c>
      <c r="G6" s="46">
        <f>G7+G22+G29+G34+G39+G55</f>
        <v>34989155054</v>
      </c>
    </row>
    <row r="7" spans="1:7" x14ac:dyDescent="0.25">
      <c r="A7" s="33" t="s">
        <v>167</v>
      </c>
      <c r="B7" s="35" t="s">
        <v>2</v>
      </c>
      <c r="C7" s="35"/>
      <c r="D7" s="35"/>
      <c r="E7" s="47">
        <f>+E8+E13+E15</f>
        <v>7952857537</v>
      </c>
      <c r="F7" s="47">
        <f>+F8+F13+F15</f>
        <v>2973657621</v>
      </c>
      <c r="G7" s="47">
        <f>+G8+G13+G15</f>
        <v>10926515158</v>
      </c>
    </row>
    <row r="8" spans="1:7" ht="37.5" x14ac:dyDescent="0.25">
      <c r="A8" s="33" t="s">
        <v>117</v>
      </c>
      <c r="B8" s="36" t="s">
        <v>3</v>
      </c>
      <c r="C8" s="36"/>
      <c r="D8" s="36"/>
      <c r="E8" s="48">
        <f>SUM(E9:E12)</f>
        <v>4961627537</v>
      </c>
      <c r="F8" s="48">
        <f>SUM(F9:F12)</f>
        <v>2088653892</v>
      </c>
      <c r="G8" s="48">
        <f>SUM(G9:G12)</f>
        <v>7050281429</v>
      </c>
    </row>
    <row r="9" spans="1:7" ht="112.5" x14ac:dyDescent="0.25">
      <c r="A9" s="37" t="s">
        <v>63</v>
      </c>
      <c r="B9" s="38" t="s">
        <v>4</v>
      </c>
      <c r="C9" s="38" t="s">
        <v>110</v>
      </c>
      <c r="D9" s="38" t="s">
        <v>111</v>
      </c>
      <c r="E9" s="49">
        <v>1698284653</v>
      </c>
      <c r="F9" s="49">
        <f>600000000+3984064-20000000</f>
        <v>583984064</v>
      </c>
      <c r="G9" s="49">
        <f>F9+E9</f>
        <v>2282268717</v>
      </c>
    </row>
    <row r="10" spans="1:7" ht="75" x14ac:dyDescent="0.25">
      <c r="A10" s="37" t="s">
        <v>64</v>
      </c>
      <c r="B10" s="38" t="s">
        <v>6</v>
      </c>
      <c r="C10" s="38" t="s">
        <v>110</v>
      </c>
      <c r="D10" s="38" t="s">
        <v>112</v>
      </c>
      <c r="E10" s="49">
        <v>2373300000</v>
      </c>
      <c r="F10" s="49">
        <v>487565918</v>
      </c>
      <c r="G10" s="49">
        <f t="shared" ref="G10:G12" si="0">F10+E10</f>
        <v>2860865918</v>
      </c>
    </row>
    <row r="11" spans="1:7" ht="75" x14ac:dyDescent="0.25">
      <c r="A11" s="37" t="s">
        <v>65</v>
      </c>
      <c r="B11" s="38" t="s">
        <v>7</v>
      </c>
      <c r="C11" s="38" t="s">
        <v>110</v>
      </c>
      <c r="D11" s="38" t="s">
        <v>113</v>
      </c>
      <c r="E11" s="49">
        <v>472300000</v>
      </c>
      <c r="F11" s="49">
        <f>758995503+20000000</f>
        <v>778995503</v>
      </c>
      <c r="G11" s="49">
        <f t="shared" si="0"/>
        <v>1251295503</v>
      </c>
    </row>
    <row r="12" spans="1:7" ht="56.25" x14ac:dyDescent="0.25">
      <c r="A12" s="37" t="s">
        <v>66</v>
      </c>
      <c r="B12" s="38" t="s">
        <v>5</v>
      </c>
      <c r="C12" s="38" t="s">
        <v>110</v>
      </c>
      <c r="D12" s="38" t="s">
        <v>114</v>
      </c>
      <c r="E12" s="49">
        <v>417742884</v>
      </c>
      <c r="F12" s="49">
        <v>238108407</v>
      </c>
      <c r="G12" s="49">
        <f t="shared" si="0"/>
        <v>655851291</v>
      </c>
    </row>
    <row r="13" spans="1:7" ht="56.25" x14ac:dyDescent="0.25">
      <c r="A13" s="33" t="s">
        <v>118</v>
      </c>
      <c r="B13" s="36" t="s">
        <v>8</v>
      </c>
      <c r="C13" s="36"/>
      <c r="D13" s="36"/>
      <c r="E13" s="48">
        <f>SUM(E14:E14)</f>
        <v>1430000000</v>
      </c>
      <c r="F13" s="48">
        <f>SUM(F14:F14)</f>
        <v>350000000</v>
      </c>
      <c r="G13" s="48">
        <f>SUM(G14:G14)</f>
        <v>1780000000</v>
      </c>
    </row>
    <row r="14" spans="1:7" ht="56.25" x14ac:dyDescent="0.25">
      <c r="A14" s="39" t="s">
        <v>67</v>
      </c>
      <c r="B14" s="38" t="s">
        <v>9</v>
      </c>
      <c r="C14" s="38" t="s">
        <v>110</v>
      </c>
      <c r="D14" s="38" t="s">
        <v>115</v>
      </c>
      <c r="E14" s="49">
        <v>1430000000</v>
      </c>
      <c r="F14" s="49">
        <v>350000000</v>
      </c>
      <c r="G14" s="49">
        <f t="shared" ref="G14" si="1">E14+F14</f>
        <v>1780000000</v>
      </c>
    </row>
    <row r="15" spans="1:7" x14ac:dyDescent="0.25">
      <c r="A15" s="33" t="s">
        <v>119</v>
      </c>
      <c r="B15" s="36" t="s">
        <v>10</v>
      </c>
      <c r="C15" s="36"/>
      <c r="D15" s="36"/>
      <c r="E15" s="48">
        <f>SUM(E16:E21)</f>
        <v>1561230000</v>
      </c>
      <c r="F15" s="48">
        <f>SUM(F16:F21)</f>
        <v>535003729</v>
      </c>
      <c r="G15" s="48">
        <f>SUM(G16:G21)</f>
        <v>2096233729</v>
      </c>
    </row>
    <row r="16" spans="1:7" ht="56.25" x14ac:dyDescent="0.25">
      <c r="A16" s="37" t="s">
        <v>68</v>
      </c>
      <c r="B16" s="38" t="s">
        <v>11</v>
      </c>
      <c r="C16" s="38" t="s">
        <v>110</v>
      </c>
      <c r="D16" s="38" t="s">
        <v>120</v>
      </c>
      <c r="E16" s="49">
        <v>1300000000</v>
      </c>
      <c r="F16" s="49">
        <v>230003729</v>
      </c>
      <c r="G16" s="49">
        <f>E16+F16</f>
        <v>1530003729</v>
      </c>
    </row>
    <row r="17" spans="1:7" ht="56.25" x14ac:dyDescent="0.25">
      <c r="A17" s="37" t="s">
        <v>69</v>
      </c>
      <c r="B17" s="38" t="s">
        <v>12</v>
      </c>
      <c r="C17" s="38" t="s">
        <v>110</v>
      </c>
      <c r="D17" s="38" t="s">
        <v>121</v>
      </c>
      <c r="E17" s="49">
        <v>31230000</v>
      </c>
      <c r="F17" s="49">
        <v>50000000</v>
      </c>
      <c r="G17" s="49">
        <f t="shared" ref="G17:G21" si="2">E17+F17</f>
        <v>81230000</v>
      </c>
    </row>
    <row r="18" spans="1:7" ht="67.5" customHeight="1" x14ac:dyDescent="0.25">
      <c r="A18" s="37" t="s">
        <v>70</v>
      </c>
      <c r="B18" s="38" t="s">
        <v>13</v>
      </c>
      <c r="C18" s="38" t="s">
        <v>110</v>
      </c>
      <c r="D18" s="38" t="s">
        <v>122</v>
      </c>
      <c r="E18" s="49">
        <v>60000000</v>
      </c>
      <c r="F18" s="49">
        <v>50000000</v>
      </c>
      <c r="G18" s="49">
        <f t="shared" si="2"/>
        <v>110000000</v>
      </c>
    </row>
    <row r="19" spans="1:7" ht="56.25" x14ac:dyDescent="0.25">
      <c r="A19" s="37" t="s">
        <v>71</v>
      </c>
      <c r="B19" s="38" t="s">
        <v>14</v>
      </c>
      <c r="C19" s="38" t="s">
        <v>116</v>
      </c>
      <c r="D19" s="38" t="s">
        <v>123</v>
      </c>
      <c r="E19" s="49">
        <v>0</v>
      </c>
      <c r="F19" s="49">
        <v>50000000</v>
      </c>
      <c r="G19" s="49">
        <f t="shared" si="2"/>
        <v>50000000</v>
      </c>
    </row>
    <row r="20" spans="1:7" ht="37.5" x14ac:dyDescent="0.25">
      <c r="A20" s="37" t="s">
        <v>72</v>
      </c>
      <c r="B20" s="38" t="s">
        <v>15</v>
      </c>
      <c r="C20" s="38" t="s">
        <v>124</v>
      </c>
      <c r="D20" s="38" t="s">
        <v>125</v>
      </c>
      <c r="E20" s="49">
        <v>60000000</v>
      </c>
      <c r="F20" s="49">
        <v>95000000</v>
      </c>
      <c r="G20" s="49">
        <f t="shared" si="2"/>
        <v>155000000</v>
      </c>
    </row>
    <row r="21" spans="1:7" ht="65.25" customHeight="1" x14ac:dyDescent="0.25">
      <c r="A21" s="37" t="s">
        <v>73</v>
      </c>
      <c r="B21" s="38" t="s">
        <v>16</v>
      </c>
      <c r="C21" s="38" t="s">
        <v>110</v>
      </c>
      <c r="D21" s="38" t="s">
        <v>126</v>
      </c>
      <c r="E21" s="49">
        <v>110000000</v>
      </c>
      <c r="F21" s="49">
        <v>60000000</v>
      </c>
      <c r="G21" s="49">
        <f t="shared" si="2"/>
        <v>170000000</v>
      </c>
    </row>
    <row r="22" spans="1:7" ht="37.5" x14ac:dyDescent="0.25">
      <c r="A22" s="33" t="s">
        <v>168</v>
      </c>
      <c r="B22" s="40" t="s">
        <v>17</v>
      </c>
      <c r="C22" s="40"/>
      <c r="D22" s="40"/>
      <c r="E22" s="50">
        <f>+E23+E26</f>
        <v>924000000</v>
      </c>
      <c r="F22" s="50">
        <f>+F23+F26</f>
        <v>484741036</v>
      </c>
      <c r="G22" s="50">
        <f>+G23+G26</f>
        <v>1408741036</v>
      </c>
    </row>
    <row r="23" spans="1:7" x14ac:dyDescent="0.25">
      <c r="A23" s="33" t="s">
        <v>127</v>
      </c>
      <c r="B23" s="36" t="s">
        <v>18</v>
      </c>
      <c r="C23" s="36"/>
      <c r="D23" s="36"/>
      <c r="E23" s="48">
        <f>SUM(E24:E25)</f>
        <v>280000000</v>
      </c>
      <c r="F23" s="48">
        <f>SUM(F24:F25)</f>
        <v>210000000</v>
      </c>
      <c r="G23" s="48">
        <f>SUM(G24:G25)</f>
        <v>490000000</v>
      </c>
    </row>
    <row r="24" spans="1:7" ht="93.75" x14ac:dyDescent="0.25">
      <c r="A24" s="37" t="s">
        <v>74</v>
      </c>
      <c r="B24" s="38" t="s">
        <v>19</v>
      </c>
      <c r="C24" s="38" t="s">
        <v>110</v>
      </c>
      <c r="D24" s="38" t="s">
        <v>128</v>
      </c>
      <c r="E24" s="49">
        <v>110000000</v>
      </c>
      <c r="F24" s="49">
        <v>60000000</v>
      </c>
      <c r="G24" s="49">
        <f t="shared" ref="G24:G25" si="3">E24+F24</f>
        <v>170000000</v>
      </c>
    </row>
    <row r="25" spans="1:7" ht="37.5" x14ac:dyDescent="0.25">
      <c r="A25" s="37" t="s">
        <v>75</v>
      </c>
      <c r="B25" s="38" t="s">
        <v>20</v>
      </c>
      <c r="C25" s="38" t="s">
        <v>110</v>
      </c>
      <c r="D25" s="38" t="s">
        <v>129</v>
      </c>
      <c r="E25" s="49">
        <v>170000000</v>
      </c>
      <c r="F25" s="49">
        <v>150000000</v>
      </c>
      <c r="G25" s="49">
        <f t="shared" si="3"/>
        <v>320000000</v>
      </c>
    </row>
    <row r="26" spans="1:7" ht="37.5" x14ac:dyDescent="0.25">
      <c r="A26" s="33" t="s">
        <v>130</v>
      </c>
      <c r="B26" s="36" t="s">
        <v>21</v>
      </c>
      <c r="C26" s="36"/>
      <c r="D26" s="36"/>
      <c r="E26" s="48">
        <f>SUM(E27:E28)</f>
        <v>644000000</v>
      </c>
      <c r="F26" s="48">
        <f>SUM(F27:F28)</f>
        <v>274741036</v>
      </c>
      <c r="G26" s="48">
        <f>SUM(G27:G28)</f>
        <v>918741036</v>
      </c>
    </row>
    <row r="27" spans="1:7" ht="56.25" x14ac:dyDescent="0.25">
      <c r="A27" s="37" t="s">
        <v>76</v>
      </c>
      <c r="B27" s="38" t="s">
        <v>22</v>
      </c>
      <c r="C27" s="38" t="s">
        <v>110</v>
      </c>
      <c r="D27" s="38" t="s">
        <v>131</v>
      </c>
      <c r="E27" s="49">
        <v>529000000</v>
      </c>
      <c r="F27" s="49">
        <f>150000000+64741036</f>
        <v>214741036</v>
      </c>
      <c r="G27" s="49">
        <f t="shared" ref="G27:G28" si="4">E27+F27</f>
        <v>743741036</v>
      </c>
    </row>
    <row r="28" spans="1:7" ht="93.75" x14ac:dyDescent="0.25">
      <c r="A28" s="37" t="s">
        <v>77</v>
      </c>
      <c r="B28" s="38" t="s">
        <v>23</v>
      </c>
      <c r="C28" s="38" t="s">
        <v>124</v>
      </c>
      <c r="D28" s="38" t="s">
        <v>132</v>
      </c>
      <c r="E28" s="49">
        <v>115000000</v>
      </c>
      <c r="F28" s="49">
        <v>60000000</v>
      </c>
      <c r="G28" s="49">
        <f t="shared" si="4"/>
        <v>175000000</v>
      </c>
    </row>
    <row r="29" spans="1:7" x14ac:dyDescent="0.25">
      <c r="A29" s="33" t="s">
        <v>169</v>
      </c>
      <c r="B29" s="40" t="s">
        <v>24</v>
      </c>
      <c r="C29" s="40"/>
      <c r="D29" s="40"/>
      <c r="E29" s="50">
        <f>+E30</f>
        <v>3167745460</v>
      </c>
      <c r="F29" s="50">
        <f t="shared" ref="F29:G29" si="5">+F30</f>
        <v>2982018675</v>
      </c>
      <c r="G29" s="50">
        <f t="shared" si="5"/>
        <v>6149764135</v>
      </c>
    </row>
    <row r="30" spans="1:7" x14ac:dyDescent="0.25">
      <c r="A30" s="33" t="s">
        <v>133</v>
      </c>
      <c r="B30" s="36" t="s">
        <v>25</v>
      </c>
      <c r="C30" s="36"/>
      <c r="D30" s="36"/>
      <c r="E30" s="48">
        <f>SUM(E31:E33)</f>
        <v>3167745460</v>
      </c>
      <c r="F30" s="48">
        <f>SUM(F31:F33)</f>
        <v>2982018675</v>
      </c>
      <c r="G30" s="48">
        <f>SUM(G31:G33)</f>
        <v>6149764135</v>
      </c>
    </row>
    <row r="31" spans="1:7" ht="56.25" x14ac:dyDescent="0.25">
      <c r="A31" s="37" t="s">
        <v>78</v>
      </c>
      <c r="B31" s="38" t="s">
        <v>26</v>
      </c>
      <c r="C31" s="38" t="s">
        <v>110</v>
      </c>
      <c r="D31" s="38" t="s">
        <v>134</v>
      </c>
      <c r="E31" s="49">
        <v>2966745460</v>
      </c>
      <c r="F31" s="49">
        <v>2911897748</v>
      </c>
      <c r="G31" s="49">
        <f>E31+F31</f>
        <v>5878643208</v>
      </c>
    </row>
    <row r="32" spans="1:7" ht="56.25" x14ac:dyDescent="0.25">
      <c r="A32" s="37" t="s">
        <v>79</v>
      </c>
      <c r="B32" s="38" t="s">
        <v>27</v>
      </c>
      <c r="C32" s="38" t="s">
        <v>110</v>
      </c>
      <c r="D32" s="38" t="s">
        <v>135</v>
      </c>
      <c r="E32" s="49">
        <v>75900000</v>
      </c>
      <c r="F32" s="49">
        <v>21466572</v>
      </c>
      <c r="G32" s="49">
        <f t="shared" ref="G32:G33" si="6">E32+F32</f>
        <v>97366572</v>
      </c>
    </row>
    <row r="33" spans="1:7" ht="37.5" x14ac:dyDescent="0.25">
      <c r="A33" s="37" t="s">
        <v>80</v>
      </c>
      <c r="B33" s="38" t="s">
        <v>28</v>
      </c>
      <c r="C33" s="38" t="s">
        <v>110</v>
      </c>
      <c r="D33" s="38" t="s">
        <v>136</v>
      </c>
      <c r="E33" s="49">
        <v>125100000</v>
      </c>
      <c r="F33" s="49">
        <v>48654355</v>
      </c>
      <c r="G33" s="49">
        <f t="shared" si="6"/>
        <v>173754355</v>
      </c>
    </row>
    <row r="34" spans="1:7" x14ac:dyDescent="0.25">
      <c r="A34" s="33" t="s">
        <v>170</v>
      </c>
      <c r="B34" s="40" t="s">
        <v>29</v>
      </c>
      <c r="C34" s="40"/>
      <c r="D34" s="40"/>
      <c r="E34" s="50">
        <f>+E35+E37</f>
        <v>1041000000</v>
      </c>
      <c r="F34" s="50">
        <f>+F35+F37</f>
        <v>283646019</v>
      </c>
      <c r="G34" s="50">
        <f>+G35+G37</f>
        <v>1324646019</v>
      </c>
    </row>
    <row r="35" spans="1:7" x14ac:dyDescent="0.25">
      <c r="A35" s="33" t="s">
        <v>137</v>
      </c>
      <c r="B35" s="36" t="s">
        <v>30</v>
      </c>
      <c r="C35" s="36"/>
      <c r="D35" s="36"/>
      <c r="E35" s="48">
        <f>SUM(E36:E36)</f>
        <v>660000000</v>
      </c>
      <c r="F35" s="48">
        <f>SUM(F36:F36)</f>
        <v>185000000</v>
      </c>
      <c r="G35" s="48">
        <f>SUM(G36:G36)</f>
        <v>845000000</v>
      </c>
    </row>
    <row r="36" spans="1:7" ht="37.5" x14ac:dyDescent="0.25">
      <c r="A36" s="37" t="s">
        <v>81</v>
      </c>
      <c r="B36" s="38" t="s">
        <v>31</v>
      </c>
      <c r="C36" s="38" t="s">
        <v>110</v>
      </c>
      <c r="D36" s="38" t="s">
        <v>138</v>
      </c>
      <c r="E36" s="49">
        <v>660000000</v>
      </c>
      <c r="F36" s="49">
        <v>185000000</v>
      </c>
      <c r="G36" s="49">
        <f t="shared" ref="G36" si="7">E36+F36</f>
        <v>845000000</v>
      </c>
    </row>
    <row r="37" spans="1:7" x14ac:dyDescent="0.25">
      <c r="A37" s="33" t="s">
        <v>139</v>
      </c>
      <c r="B37" s="36" t="s">
        <v>32</v>
      </c>
      <c r="C37" s="36"/>
      <c r="D37" s="36"/>
      <c r="E37" s="48">
        <f>SUM(E38:E38)</f>
        <v>381000000</v>
      </c>
      <c r="F37" s="48">
        <f>SUM(F38:F38)</f>
        <v>98646019</v>
      </c>
      <c r="G37" s="48">
        <f>SUM(G38:G38)</f>
        <v>479646019</v>
      </c>
    </row>
    <row r="38" spans="1:7" ht="37.5" x14ac:dyDescent="0.25">
      <c r="A38" s="37" t="s">
        <v>82</v>
      </c>
      <c r="B38" s="38" t="s">
        <v>33</v>
      </c>
      <c r="C38" s="38" t="s">
        <v>110</v>
      </c>
      <c r="D38" s="38" t="s">
        <v>140</v>
      </c>
      <c r="E38" s="49">
        <v>381000000</v>
      </c>
      <c r="F38" s="49">
        <v>98646019</v>
      </c>
      <c r="G38" s="49">
        <f t="shared" ref="G38" si="8">E38+F38</f>
        <v>479646019</v>
      </c>
    </row>
    <row r="39" spans="1:7" x14ac:dyDescent="0.25">
      <c r="A39" s="33" t="s">
        <v>171</v>
      </c>
      <c r="B39" s="40" t="s">
        <v>34</v>
      </c>
      <c r="C39" s="40"/>
      <c r="D39" s="40"/>
      <c r="E39" s="50">
        <f>+E40+E49+E51</f>
        <v>9024911845</v>
      </c>
      <c r="F39" s="50">
        <f>+F40+F49+F51</f>
        <v>1841285665</v>
      </c>
      <c r="G39" s="50">
        <f>+G40+G49+G51</f>
        <v>10866197510</v>
      </c>
    </row>
    <row r="40" spans="1:7" x14ac:dyDescent="0.25">
      <c r="A40" s="33" t="s">
        <v>141</v>
      </c>
      <c r="B40" s="36" t="s">
        <v>35</v>
      </c>
      <c r="C40" s="36"/>
      <c r="D40" s="36"/>
      <c r="E40" s="48">
        <f>SUM(E41:E48)</f>
        <v>8162911845</v>
      </c>
      <c r="F40" s="48">
        <f>SUM(F41:F48)</f>
        <v>965467029</v>
      </c>
      <c r="G40" s="48">
        <f>SUM(G41:G48)</f>
        <v>9128378874</v>
      </c>
    </row>
    <row r="41" spans="1:7" x14ac:dyDescent="0.25">
      <c r="A41" s="33" t="s">
        <v>166</v>
      </c>
      <c r="B41" s="38" t="s">
        <v>36</v>
      </c>
      <c r="C41" s="38"/>
      <c r="D41" s="38"/>
      <c r="E41" s="49">
        <v>4433310478</v>
      </c>
      <c r="F41" s="49">
        <v>38000000</v>
      </c>
      <c r="G41" s="49">
        <f>E41+F41</f>
        <v>4471310478</v>
      </c>
    </row>
    <row r="42" spans="1:7" ht="75" x14ac:dyDescent="0.25">
      <c r="A42" s="37" t="s">
        <v>83</v>
      </c>
      <c r="B42" s="38" t="s">
        <v>39</v>
      </c>
      <c r="C42" s="38" t="s">
        <v>110</v>
      </c>
      <c r="D42" s="38" t="s">
        <v>142</v>
      </c>
      <c r="E42" s="49">
        <v>505617000</v>
      </c>
      <c r="F42" s="49">
        <v>158831280</v>
      </c>
      <c r="G42" s="49">
        <f t="shared" ref="G42:G48" si="9">E42+F42</f>
        <v>664448280</v>
      </c>
    </row>
    <row r="43" spans="1:7" ht="56.25" x14ac:dyDescent="0.25">
      <c r="A43" s="37" t="s">
        <v>84</v>
      </c>
      <c r="B43" s="38" t="s">
        <v>40</v>
      </c>
      <c r="C43" s="38" t="s">
        <v>110</v>
      </c>
      <c r="D43" s="38" t="s">
        <v>143</v>
      </c>
      <c r="E43" s="49">
        <v>467409300</v>
      </c>
      <c r="F43" s="49">
        <v>36731120</v>
      </c>
      <c r="G43" s="49">
        <f t="shared" si="9"/>
        <v>504140420</v>
      </c>
    </row>
    <row r="44" spans="1:7" ht="56.25" x14ac:dyDescent="0.25">
      <c r="A44" s="37" t="s">
        <v>85</v>
      </c>
      <c r="B44" s="38" t="s">
        <v>41</v>
      </c>
      <c r="C44" s="38" t="s">
        <v>110</v>
      </c>
      <c r="D44" s="38" t="s">
        <v>144</v>
      </c>
      <c r="E44" s="49">
        <v>1094811551</v>
      </c>
      <c r="F44" s="49">
        <v>281347024</v>
      </c>
      <c r="G44" s="49">
        <f t="shared" si="9"/>
        <v>1376158575</v>
      </c>
    </row>
    <row r="45" spans="1:7" ht="56.25" x14ac:dyDescent="0.25">
      <c r="A45" s="37" t="s">
        <v>86</v>
      </c>
      <c r="B45" s="38" t="s">
        <v>42</v>
      </c>
      <c r="C45" s="38" t="s">
        <v>110</v>
      </c>
      <c r="D45" s="38" t="s">
        <v>145</v>
      </c>
      <c r="E45" s="49">
        <v>918956116</v>
      </c>
      <c r="F45" s="49">
        <v>199882380</v>
      </c>
      <c r="G45" s="49">
        <f t="shared" si="9"/>
        <v>1118838496</v>
      </c>
    </row>
    <row r="46" spans="1:7" ht="75" x14ac:dyDescent="0.25">
      <c r="A46" s="37" t="s">
        <v>87</v>
      </c>
      <c r="B46" s="38" t="s">
        <v>43</v>
      </c>
      <c r="C46" s="38" t="s">
        <v>110</v>
      </c>
      <c r="D46" s="38" t="s">
        <v>146</v>
      </c>
      <c r="E46" s="49">
        <v>357000000</v>
      </c>
      <c r="F46" s="49">
        <v>120675225</v>
      </c>
      <c r="G46" s="49">
        <f t="shared" si="9"/>
        <v>477675225</v>
      </c>
    </row>
    <row r="47" spans="1:7" ht="42.75" customHeight="1" x14ac:dyDescent="0.25">
      <c r="A47" s="37" t="s">
        <v>88</v>
      </c>
      <c r="B47" s="38" t="s">
        <v>37</v>
      </c>
      <c r="C47" s="38" t="s">
        <v>124</v>
      </c>
      <c r="D47" s="38" t="s">
        <v>147</v>
      </c>
      <c r="E47" s="49">
        <v>155807400</v>
      </c>
      <c r="F47" s="49">
        <v>60000000</v>
      </c>
      <c r="G47" s="49">
        <f t="shared" si="9"/>
        <v>215807400</v>
      </c>
    </row>
    <row r="48" spans="1:7" ht="42.75" customHeight="1" x14ac:dyDescent="0.25">
      <c r="A48" s="37" t="s">
        <v>89</v>
      </c>
      <c r="B48" s="38" t="s">
        <v>38</v>
      </c>
      <c r="C48" s="38" t="s">
        <v>124</v>
      </c>
      <c r="D48" s="38" t="s">
        <v>148</v>
      </c>
      <c r="E48" s="49">
        <v>230000000</v>
      </c>
      <c r="F48" s="49">
        <v>70000000</v>
      </c>
      <c r="G48" s="49">
        <f t="shared" si="9"/>
        <v>300000000</v>
      </c>
    </row>
    <row r="49" spans="1:7" x14ac:dyDescent="0.25">
      <c r="A49" s="33" t="s">
        <v>149</v>
      </c>
      <c r="B49" s="36" t="s">
        <v>44</v>
      </c>
      <c r="C49" s="36"/>
      <c r="D49" s="36"/>
      <c r="E49" s="48">
        <f>SUM(E50:E50)</f>
        <v>340000000</v>
      </c>
      <c r="F49" s="48">
        <f>SUM(F50:F50)</f>
        <v>100000000</v>
      </c>
      <c r="G49" s="48">
        <f>SUM(G50:G50)</f>
        <v>440000000</v>
      </c>
    </row>
    <row r="50" spans="1:7" ht="56.25" customHeight="1" x14ac:dyDescent="0.25">
      <c r="A50" s="37" t="s">
        <v>90</v>
      </c>
      <c r="B50" s="38" t="s">
        <v>45</v>
      </c>
      <c r="C50" s="38" t="s">
        <v>110</v>
      </c>
      <c r="D50" s="38" t="s">
        <v>150</v>
      </c>
      <c r="E50" s="49">
        <v>340000000</v>
      </c>
      <c r="F50" s="49">
        <v>100000000</v>
      </c>
      <c r="G50" s="49">
        <f t="shared" ref="G50" si="10">E50+F50</f>
        <v>440000000</v>
      </c>
    </row>
    <row r="51" spans="1:7" x14ac:dyDescent="0.25">
      <c r="A51" s="33" t="s">
        <v>153</v>
      </c>
      <c r="B51" s="42" t="s">
        <v>46</v>
      </c>
      <c r="C51" s="42"/>
      <c r="D51" s="42"/>
      <c r="E51" s="51">
        <f>SUM(E52:E54)</f>
        <v>522000000</v>
      </c>
      <c r="F51" s="51">
        <f>SUM(F52:F54)</f>
        <v>775818636</v>
      </c>
      <c r="G51" s="51">
        <f>SUM(G52:G54)</f>
        <v>1297818636</v>
      </c>
    </row>
    <row r="52" spans="1:7" ht="93.75" x14ac:dyDescent="0.25">
      <c r="A52" s="37" t="s">
        <v>91</v>
      </c>
      <c r="B52" s="38" t="s">
        <v>47</v>
      </c>
      <c r="C52" s="38" t="s">
        <v>124</v>
      </c>
      <c r="D52" s="38" t="s">
        <v>164</v>
      </c>
      <c r="E52" s="49">
        <v>160000000</v>
      </c>
      <c r="F52" s="49">
        <v>250000000</v>
      </c>
      <c r="G52" s="49">
        <f t="shared" ref="G52:G54" si="11">E52+F52</f>
        <v>410000000</v>
      </c>
    </row>
    <row r="53" spans="1:7" ht="93.75" x14ac:dyDescent="0.25">
      <c r="A53" s="37" t="s">
        <v>92</v>
      </c>
      <c r="B53" s="38" t="s">
        <v>48</v>
      </c>
      <c r="C53" s="38" t="s">
        <v>124</v>
      </c>
      <c r="D53" s="38" t="s">
        <v>151</v>
      </c>
      <c r="E53" s="49">
        <v>330000000</v>
      </c>
      <c r="F53" s="49">
        <v>58000000</v>
      </c>
      <c r="G53" s="49">
        <f t="shared" si="11"/>
        <v>388000000</v>
      </c>
    </row>
    <row r="54" spans="1:7" ht="93.75" x14ac:dyDescent="0.25">
      <c r="A54" s="37" t="s">
        <v>93</v>
      </c>
      <c r="B54" s="38" t="s">
        <v>49</v>
      </c>
      <c r="C54" s="38" t="s">
        <v>124</v>
      </c>
      <c r="D54" s="38" t="s">
        <v>152</v>
      </c>
      <c r="E54" s="49">
        <v>32000000</v>
      </c>
      <c r="F54" s="49">
        <v>467818636</v>
      </c>
      <c r="G54" s="49">
        <f t="shared" si="11"/>
        <v>499818636</v>
      </c>
    </row>
    <row r="55" spans="1:7" x14ac:dyDescent="0.25">
      <c r="A55" s="33" t="s">
        <v>172</v>
      </c>
      <c r="B55" s="40" t="s">
        <v>50</v>
      </c>
      <c r="C55" s="40"/>
      <c r="D55" s="40"/>
      <c r="E55" s="50">
        <f>+E56+E60+E64</f>
        <v>3243343729</v>
      </c>
      <c r="F55" s="50">
        <f>+F56+F60+F64</f>
        <v>1069947467</v>
      </c>
      <c r="G55" s="50">
        <f>+G56+G60+G64</f>
        <v>4313291196</v>
      </c>
    </row>
    <row r="56" spans="1:7" ht="37.5" x14ac:dyDescent="0.25">
      <c r="A56" s="33" t="s">
        <v>154</v>
      </c>
      <c r="B56" s="36" t="s">
        <v>51</v>
      </c>
      <c r="C56" s="36"/>
      <c r="D56" s="36"/>
      <c r="E56" s="48">
        <f>SUM(E57:E59)</f>
        <v>1469500000</v>
      </c>
      <c r="F56" s="48">
        <f>SUM(F57:F59)</f>
        <v>443735912</v>
      </c>
      <c r="G56" s="48">
        <f>SUM(G57:G59)</f>
        <v>1913235912</v>
      </c>
    </row>
    <row r="57" spans="1:7" ht="56.25" x14ac:dyDescent="0.25">
      <c r="A57" s="37" t="s">
        <v>94</v>
      </c>
      <c r="B57" s="38" t="s">
        <v>52</v>
      </c>
      <c r="C57" s="38" t="s">
        <v>110</v>
      </c>
      <c r="D57" s="38" t="s">
        <v>155</v>
      </c>
      <c r="E57" s="49">
        <v>200000000</v>
      </c>
      <c r="F57" s="49">
        <v>31177000</v>
      </c>
      <c r="G57" s="49">
        <f t="shared" ref="G57:G59" si="12">E57+F57</f>
        <v>231177000</v>
      </c>
    </row>
    <row r="58" spans="1:7" ht="75" x14ac:dyDescent="0.25">
      <c r="A58" s="37" t="s">
        <v>95</v>
      </c>
      <c r="B58" s="38" t="s">
        <v>53</v>
      </c>
      <c r="C58" s="38" t="s">
        <v>110</v>
      </c>
      <c r="D58" s="38" t="s">
        <v>155</v>
      </c>
      <c r="E58" s="49">
        <v>300000000</v>
      </c>
      <c r="F58" s="49">
        <v>38823000</v>
      </c>
      <c r="G58" s="49">
        <f t="shared" si="12"/>
        <v>338823000</v>
      </c>
    </row>
    <row r="59" spans="1:7" ht="93.75" x14ac:dyDescent="0.25">
      <c r="A59" s="37" t="s">
        <v>96</v>
      </c>
      <c r="B59" s="38" t="s">
        <v>54</v>
      </c>
      <c r="C59" s="38" t="s">
        <v>124</v>
      </c>
      <c r="D59" s="38" t="s">
        <v>156</v>
      </c>
      <c r="E59" s="49">
        <v>969500000</v>
      </c>
      <c r="F59" s="49">
        <v>373735912</v>
      </c>
      <c r="G59" s="49">
        <f t="shared" si="12"/>
        <v>1343235912</v>
      </c>
    </row>
    <row r="60" spans="1:7" x14ac:dyDescent="0.25">
      <c r="A60" s="33" t="s">
        <v>162</v>
      </c>
      <c r="B60" s="36" t="s">
        <v>55</v>
      </c>
      <c r="C60" s="36"/>
      <c r="D60" s="36"/>
      <c r="E60" s="48">
        <f>SUM(E61:E63)</f>
        <v>943843729</v>
      </c>
      <c r="F60" s="48">
        <f>SUM(F61:F63)</f>
        <v>192692000</v>
      </c>
      <c r="G60" s="48">
        <f>SUM(G61:G63)</f>
        <v>1136535729</v>
      </c>
    </row>
    <row r="61" spans="1:7" ht="93.75" x14ac:dyDescent="0.25">
      <c r="A61" s="37" t="s">
        <v>97</v>
      </c>
      <c r="B61" s="38" t="s">
        <v>56</v>
      </c>
      <c r="C61" s="38" t="s">
        <v>110</v>
      </c>
      <c r="D61" s="38" t="s">
        <v>163</v>
      </c>
      <c r="E61" s="49">
        <v>693843729</v>
      </c>
      <c r="F61" s="49">
        <f>127336000+5356000</f>
        <v>132692000</v>
      </c>
      <c r="G61" s="49">
        <f t="shared" ref="G61:G63" si="13">E61+F61</f>
        <v>826535729</v>
      </c>
    </row>
    <row r="62" spans="1:7" ht="75" x14ac:dyDescent="0.25">
      <c r="A62" s="37" t="s">
        <v>98</v>
      </c>
      <c r="B62" s="38" t="s">
        <v>57</v>
      </c>
      <c r="C62" s="38" t="s">
        <v>110</v>
      </c>
      <c r="D62" s="38" t="s">
        <v>157</v>
      </c>
      <c r="E62" s="49">
        <v>80000000</v>
      </c>
      <c r="F62" s="49">
        <v>30000000</v>
      </c>
      <c r="G62" s="49">
        <f t="shared" si="13"/>
        <v>110000000</v>
      </c>
    </row>
    <row r="63" spans="1:7" ht="75" x14ac:dyDescent="0.25">
      <c r="A63" s="37" t="s">
        <v>99</v>
      </c>
      <c r="B63" s="38" t="s">
        <v>58</v>
      </c>
      <c r="C63" s="38" t="s">
        <v>110</v>
      </c>
      <c r="D63" s="38" t="s">
        <v>158</v>
      </c>
      <c r="E63" s="49">
        <v>170000000</v>
      </c>
      <c r="F63" s="49">
        <v>30000000</v>
      </c>
      <c r="G63" s="49">
        <f t="shared" si="13"/>
        <v>200000000</v>
      </c>
    </row>
    <row r="64" spans="1:7" x14ac:dyDescent="0.25">
      <c r="A64" s="33" t="s">
        <v>161</v>
      </c>
      <c r="B64" s="36" t="s">
        <v>59</v>
      </c>
      <c r="C64" s="36"/>
      <c r="D64" s="36"/>
      <c r="E64" s="48">
        <f>SUM(E65:E66)</f>
        <v>830000000</v>
      </c>
      <c r="F64" s="48">
        <f>SUM(F65:F66)</f>
        <v>433519555</v>
      </c>
      <c r="G64" s="48">
        <f>SUM(G65:G66)</f>
        <v>1263519555</v>
      </c>
    </row>
    <row r="65" spans="1:7" ht="56.25" x14ac:dyDescent="0.25">
      <c r="A65" s="37" t="s">
        <v>100</v>
      </c>
      <c r="B65" s="38" t="s">
        <v>60</v>
      </c>
      <c r="C65" s="38" t="s">
        <v>124</v>
      </c>
      <c r="D65" s="38" t="s">
        <v>159</v>
      </c>
      <c r="E65" s="49">
        <v>720000000</v>
      </c>
      <c r="F65" s="49">
        <v>407179565</v>
      </c>
      <c r="G65" s="49">
        <f t="shared" ref="G65:G66" si="14">E65+F65</f>
        <v>1127179565</v>
      </c>
    </row>
    <row r="66" spans="1:7" ht="112.5" x14ac:dyDescent="0.25">
      <c r="A66" s="37" t="s">
        <v>101</v>
      </c>
      <c r="B66" s="38" t="s">
        <v>61</v>
      </c>
      <c r="C66" s="38" t="s">
        <v>110</v>
      </c>
      <c r="D66" s="38" t="s">
        <v>160</v>
      </c>
      <c r="E66" s="49">
        <v>110000000</v>
      </c>
      <c r="F66" s="49">
        <f>26340000-10</f>
        <v>26339990</v>
      </c>
      <c r="G66" s="49">
        <f t="shared" si="14"/>
        <v>136339990</v>
      </c>
    </row>
  </sheetData>
  <mergeCells count="1">
    <mergeCell ref="B1:G4"/>
  </mergeCells>
  <pageMargins left="0.7" right="0.7" top="0.75" bottom="0.75" header="0.3" footer="0.3"/>
  <pageSetup paperSize="9" scale="56" fitToHeight="4" orientation="landscape" r:id="rId1"/>
  <ignoredErrors>
    <ignoredError sqref="G2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5"/>
  <sheetViews>
    <sheetView workbookViewId="0">
      <selection activeCell="D33" sqref="D33"/>
    </sheetView>
  </sheetViews>
  <sheetFormatPr baseColWidth="10" defaultColWidth="11.42578125" defaultRowHeight="15" x14ac:dyDescent="0.25"/>
  <cols>
    <col min="1" max="1" width="22.85546875" style="11" customWidth="1"/>
    <col min="2" max="2" width="18.5703125" style="11" customWidth="1"/>
    <col min="3" max="3" width="11.42578125" style="11"/>
    <col min="4" max="4" width="18.85546875" style="11" customWidth="1"/>
    <col min="5" max="5" width="18.28515625" style="11" bestFit="1" customWidth="1"/>
    <col min="6" max="16384" width="11.42578125" style="11"/>
  </cols>
  <sheetData>
    <row r="25" ht="43.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RB_may_2025</vt:lpstr>
      <vt:lpstr>Metas</vt:lpstr>
      <vt:lpstr>Recursos</vt:lpstr>
      <vt:lpstr>Hoja 1</vt:lpstr>
      <vt:lpstr>Metas!Área_de_impresión</vt:lpstr>
      <vt:lpstr>RB_may_2025!Área_de_impresión</vt:lpstr>
      <vt:lpstr>Recursos!Área_de_impresión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Luz Adriana Ramirez Lopez</cp:lastModifiedBy>
  <cp:lastPrinted>2025-04-01T14:03:57Z</cp:lastPrinted>
  <dcterms:created xsi:type="dcterms:W3CDTF">2025-03-29T17:03:29Z</dcterms:created>
  <dcterms:modified xsi:type="dcterms:W3CDTF">2025-05-08T17:26:01Z</dcterms:modified>
  <cp:category/>
</cp:coreProperties>
</file>