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codeName="ThisWorkbook"/>
  <mc:AlternateContent xmlns:mc="http://schemas.openxmlformats.org/markup-compatibility/2006">
    <mc:Choice Requires="x15">
      <x15ac:absPath xmlns:x15ac="http://schemas.microsoft.com/office/spreadsheetml/2010/11/ac" url="https://d.docs.live.net/6012a04d0cac3a8a/Escritorio/CORPOCALDAS/CONSEJO EXTRAORDINARIO/"/>
    </mc:Choice>
  </mc:AlternateContent>
  <xr:revisionPtr revIDLastSave="0" documentId="8_{7B026FB0-82CD-44D1-95AB-DC55E52A745D}" xr6:coauthVersionLast="47" xr6:coauthVersionMax="47" xr10:uidLastSave="{00000000-0000-0000-0000-000000000000}"/>
  <bookViews>
    <workbookView xWindow="-108" yWindow="-108" windowWidth="23256" windowHeight="12456" xr2:uid="{12475C24-012A-41C6-BC0C-92C2A6881572}"/>
  </bookViews>
  <sheets>
    <sheet name="Invers Vivocuenca2024" sheetId="6" r:id="rId1"/>
  </sheets>
  <definedNames>
    <definedName name="_xlnm._FilterDatabase" localSheetId="0" hidden="1">'Invers Vivocuenca2024'!$A$1:$D$1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4" i="6" l="1"/>
  <c r="M9" i="6"/>
  <c r="N16" i="6"/>
  <c r="N15" i="6" s="1"/>
  <c r="M16" i="6"/>
  <c r="M15" i="6" s="1"/>
  <c r="N34" i="6"/>
  <c r="N32" i="6" s="1"/>
  <c r="M34" i="6"/>
  <c r="M32" i="6" s="1"/>
  <c r="N27" i="6"/>
  <c r="N25" i="6" s="1"/>
  <c r="N24" i="6" s="1"/>
  <c r="M27" i="6"/>
  <c r="M25" i="6" s="1"/>
  <c r="M24" i="6" s="1"/>
  <c r="N22" i="6"/>
  <c r="N20" i="6" s="1"/>
  <c r="N19" i="6" s="1"/>
  <c r="M22" i="6"/>
  <c r="M20" i="6" s="1"/>
  <c r="M19" i="6" s="1"/>
  <c r="N13" i="6"/>
  <c r="N11" i="6" s="1"/>
  <c r="N10" i="6" s="1"/>
  <c r="M13" i="6"/>
  <c r="M11" i="6" s="1"/>
  <c r="M10" i="6" s="1"/>
  <c r="N9" i="6"/>
  <c r="M8" i="6"/>
  <c r="M14" i="6" l="1"/>
  <c r="N14" i="6"/>
  <c r="M6" i="6"/>
  <c r="M5" i="6" s="1"/>
  <c r="M4" i="6" s="1"/>
  <c r="M31" i="6"/>
  <c r="M29" i="6" s="1"/>
  <c r="M28" i="6" s="1"/>
  <c r="M23" i="6" s="1"/>
  <c r="M3" i="6" l="1"/>
  <c r="N31" i="6" l="1"/>
  <c r="N29" i="6" s="1"/>
  <c r="N28" i="6" s="1"/>
  <c r="N23" i="6" s="1"/>
  <c r="N8" i="6"/>
  <c r="N6" i="6" s="1"/>
  <c r="N5" i="6" s="1"/>
  <c r="N4" i="6" s="1"/>
  <c r="E31" i="6" l="1"/>
  <c r="E27" i="6"/>
  <c r="E22" i="6"/>
  <c r="E18" i="6"/>
  <c r="E13" i="6"/>
  <c r="E9" i="6"/>
  <c r="E8" i="6"/>
  <c r="D16" i="6"/>
  <c r="D15" i="6" s="1"/>
  <c r="C34" i="6"/>
  <c r="C32" i="6" s="1"/>
  <c r="D32" i="6"/>
  <c r="D29" i="6"/>
  <c r="C29" i="6"/>
  <c r="D25" i="6"/>
  <c r="D24" i="6" s="1"/>
  <c r="C25" i="6"/>
  <c r="C24" i="6" s="1"/>
  <c r="D20" i="6"/>
  <c r="D19" i="6" s="1"/>
  <c r="C20" i="6"/>
  <c r="C19" i="6" s="1"/>
  <c r="C16" i="6"/>
  <c r="C15" i="6" s="1"/>
  <c r="D11" i="6"/>
  <c r="C11" i="6"/>
  <c r="C10" i="6" s="1"/>
  <c r="E10" i="6" s="1"/>
  <c r="D6" i="6"/>
  <c r="D5" i="6" s="1"/>
  <c r="C6" i="6"/>
  <c r="C5" i="6" s="1"/>
  <c r="E24" i="6" l="1"/>
  <c r="E5" i="6"/>
  <c r="E29" i="6"/>
  <c r="E32" i="6"/>
  <c r="E20" i="6"/>
  <c r="E15" i="6"/>
  <c r="E11" i="6"/>
  <c r="E25" i="6"/>
  <c r="E16" i="6"/>
  <c r="E6" i="6"/>
  <c r="D28" i="6"/>
  <c r="C28" i="6"/>
  <c r="D14" i="6"/>
  <c r="D23" i="6" l="1"/>
  <c r="E28" i="6"/>
  <c r="C14" i="6"/>
  <c r="E14" i="6" s="1"/>
  <c r="D4" i="6"/>
  <c r="C4" i="6"/>
  <c r="C23" i="6"/>
  <c r="E4" i="6" l="1"/>
  <c r="E23" i="6"/>
  <c r="C3" i="6"/>
  <c r="D3" i="6"/>
  <c r="E3" i="6" l="1"/>
  <c r="N3" i="6" s="1"/>
</calcChain>
</file>

<file path=xl/sharedStrings.xml><?xml version="1.0" encoding="utf-8"?>
<sst xmlns="http://schemas.openxmlformats.org/spreadsheetml/2006/main" count="122" uniqueCount="102">
  <si>
    <t>Aporte Vivocuenca (TSE CHEC) recursos de la vigencia</t>
  </si>
  <si>
    <t>TSE -Chec (Aporte Vivocuenca) - recursos del balance</t>
  </si>
  <si>
    <t>RESULTADOS VIVOCUENCA</t>
  </si>
  <si>
    <t>PROGRAMAS/PROYECTOS PAC - CORPOCALDAS</t>
  </si>
  <si>
    <t>TOTAL TSE _ VivoCuenca</t>
  </si>
  <si>
    <t>INDICADOR CORPOCADLAS</t>
  </si>
  <si>
    <t>UNIDAD DE MEDIDA</t>
  </si>
  <si>
    <t>META CORPOCALDAS</t>
  </si>
  <si>
    <t>IMPACTO VIVOCUENCA</t>
  </si>
  <si>
    <t>RESUMEN DE IMPACTO</t>
  </si>
  <si>
    <t xml:space="preserve">Línea Acción Plan  Estratégico VivoCuenca </t>
  </si>
  <si>
    <t xml:space="preserve">Acción Plan Estrategico VivoCuenca </t>
  </si>
  <si>
    <t>VALOR EJECUADO VIVOCUENCA</t>
  </si>
  <si>
    <t>DIFERENCIA</t>
  </si>
  <si>
    <t xml:space="preserve">Tipo de gastos incluidos </t>
  </si>
  <si>
    <t>PILAR 1</t>
  </si>
  <si>
    <t>BIOTERRITORIO SOSTENIBLE</t>
  </si>
  <si>
    <t>PROGRAMA 1.1</t>
  </si>
  <si>
    <t>BIODIVERSIDAD Y SERVICIOS ECOSITÉMICOS</t>
  </si>
  <si>
    <t>PROYECTO 1.1.1</t>
  </si>
  <si>
    <t xml:space="preserve">Acciones para la conservación de la  biodiversidad y sus servicios ecosistémicos  </t>
  </si>
  <si>
    <t>CODIGO</t>
  </si>
  <si>
    <t xml:space="preserve">ACCIONES </t>
  </si>
  <si>
    <t>1.1.1.1</t>
  </si>
  <si>
    <t xml:space="preserve">Restaurar áreas de especial importancia ambiental para la conservación de la biodiversidad y sus servicios ecosistemicos </t>
  </si>
  <si>
    <t># de Hectareas de áreas de ecosistemas en restauración, rehabilitación y reforestación</t>
  </si>
  <si>
    <t>Número</t>
  </si>
  <si>
    <t>133
Impacto con recursos Vivocuenca: 48.58Ha</t>
  </si>
  <si>
    <t>73 Ha con acciones de conservación (Restauración - Protección)
60 Ha con acciones de reconversión
En total 133 Ha impactadas con siembra de 43.036 arboles nativos,  con 122 predios beneficiados y 9 Ha bajo incentivos economicos PSA durante la vigencia 2024
Mantenimiento de:
Bosque Protector Año 1  de 69.3 Ha
Bosque Protector Año 2 de 29 Ha
Restauración Pasiva de 4.3 Ha
Setos Forrajeros de 21.2 Km
Para la vigencia 2024 se realizo la Producción de 103.269 plantas de especies nativas en los viveros operados por VivoCuenca (Torrecitas - Torre IV y en viveros comunitarios apoyados).
Entrega de 43.884 plantas de especies nativas para los diferentes proyectos desarrollados por la Corporación VivoCuenca y sus aliados</t>
  </si>
  <si>
    <t xml:space="preserve">Implementación HMP para la recuepración de las coberturas naturales en áreas estratégicas </t>
  </si>
  <si>
    <t xml:space="preserve">Mantenimiento HMP implementadas                                                                                 Producción material vegetal                                                                                                  Reconversión actividades productivas insostenibles (Siembra árboles proyecto PaSos)                 </t>
  </si>
  <si>
    <t xml:space="preserve">Contratos de prestación de servicios, contratos de obra, compra de insumos. </t>
  </si>
  <si>
    <t>1.1.1.6</t>
  </si>
  <si>
    <t xml:space="preserve">Implementar estrátegias de incentivos para la conservación de la biodiversidad y sus servicios ecosistémicos </t>
  </si>
  <si>
    <t># de estrategias de pagos por servicios ambientales implementadas</t>
  </si>
  <si>
    <t xml:space="preserve">Durante la implementación del PSA en la cuenca del Rio Chinchina, se cuentan con 1258  ha conservadas, de las cuales 757 se encuentran bajo incentivo economico. Impacto de 63 predios. </t>
  </si>
  <si>
    <t xml:space="preserve">Sostenibilidad de la Iniciativa </t>
  </si>
  <si>
    <t>Desarrollo Instrumentos financieros</t>
  </si>
  <si>
    <t xml:space="preserve">Pagos de incentivo económico a propietarios de predios </t>
  </si>
  <si>
    <t>PROGRAMA 1.2</t>
  </si>
  <si>
    <t>PLANIFICACIÓN Y ORDENAMIENTO DEL BIOTERRITORIO</t>
  </si>
  <si>
    <t>PROYECTO 1.2.2</t>
  </si>
  <si>
    <t xml:space="preserve">Instrumentos de planificación, seguimiento y control ambiental del bioterritorio </t>
  </si>
  <si>
    <t>1.2.2.2</t>
  </si>
  <si>
    <t xml:space="preserve">Formular o actualizar instrumentos de  planificación ambiental </t>
  </si>
  <si>
    <t># de planes formulados/actualizados</t>
  </si>
  <si>
    <t>Caracterización de la biodiversidad y los saberes comunitarios tradicionales alrededor del área de interés ambiental Monteleon 
Monitoreo biótico y fisicoquímico en las 20 quebradas priorizadas en la parte alta y media de la subcuenca del río Chinchiná</t>
  </si>
  <si>
    <t xml:space="preserve">Gestión áreas protegidas </t>
  </si>
  <si>
    <t>Desarrollo ruta ampliación Reserva Forestal Protectora CHEC                           Implementación acciones en áreas de interés ambiental (Monteleón)</t>
  </si>
  <si>
    <t xml:space="preserve">Convenio Universidad de Caldas, pago parcial de un contrato laboral </t>
  </si>
  <si>
    <t>PILAR 2</t>
  </si>
  <si>
    <t>BIODESARROLLO SOSTENIBLE</t>
  </si>
  <si>
    <t>PROGRAMA 2.1</t>
  </si>
  <si>
    <t>RIESGOS AMBIENTALES Y CAMBIO CLIMÁTICO</t>
  </si>
  <si>
    <t>PROYECTO 2.1.1</t>
  </si>
  <si>
    <t>Gestión de riesgos ambientales</t>
  </si>
  <si>
    <t>2.1.1.1</t>
  </si>
  <si>
    <t xml:space="preserve">Implementar medidas estructurales (obras de ingeniería y Soluciones Basadas en la Naturaleza - SBN) para la reducción del riesgo de desastres </t>
  </si>
  <si>
    <t># de sitios intervenidos</t>
  </si>
  <si>
    <t>PROGRAMA 2.2</t>
  </si>
  <si>
    <t>RESPONSABILIDAD AMBIENTAL SECTORIAL</t>
  </si>
  <si>
    <t>PROYECTO 2.2.2</t>
  </si>
  <si>
    <t>Convergencia e integración ambiental regional</t>
  </si>
  <si>
    <t>2.2.2.2</t>
  </si>
  <si>
    <t xml:space="preserve">Apoyar la Gestion de Plataformas colaborativas </t>
  </si>
  <si>
    <t># de Plataformas apoyadas</t>
  </si>
  <si>
    <t>Plataforma Colaborativa 1. Rio chinchina: Relacionamiento con el Concejo Municipal de Manizales, con el objetivo de impulsar el papel del fondo de agua y su incidencia en la política pública.
Realización de sesiones de la comisión accidental creada por el Concejo de Manizales para el proyecto ambiental y de planificación territorial que adelanta VivoCuenca y el Consejo de Cuenca del Río Chinchiná.
Presencia en la presentación y discusión del Plan de Desarrollo Municipal / Componente ambiental.</t>
  </si>
  <si>
    <t xml:space="preserve">Fortalecimiento de la Gobernanza </t>
  </si>
  <si>
    <t xml:space="preserve">Establecimiento Agendas de trabajo con Concejos Municipales                       </t>
  </si>
  <si>
    <t>Contrato laboral, refrigerios, movilidad, talleres</t>
  </si>
  <si>
    <t>PILAR 3</t>
  </si>
  <si>
    <t>APROPIACIÓN DEL BIOTERRITORIO</t>
  </si>
  <si>
    <t>PROGRAMA 3.1</t>
  </si>
  <si>
    <t>GOBERNABILIDAD DEL BIOTERRITORIO</t>
  </si>
  <si>
    <t>PROYECTO 3.1.2</t>
  </si>
  <si>
    <t>Gestión financiera</t>
  </si>
  <si>
    <t>3.1.2.2</t>
  </si>
  <si>
    <t>Fortalecer la Formulación y Gestión de Proyectos en la Corporación</t>
  </si>
  <si>
    <t># de proyectos formulados y gestionados ante diferentes instancias</t>
  </si>
  <si>
    <t>Apoyo en la formulaión de cuatro (4) proyectos para ser presentados ante SGR, los cuales se relaciona  a continuación:
SGR – MinAmbeinte Convocatoria para la conservación de áreas ambientales estratégicas y gestión ambiental en municipios menores a 50.000 habitantes: Conv-2023-1-0433 (No Viavilizado)
Convocatoria para el ordenamiento Alrededor del agua: conv-2023-3-0170 (Viabilizado)
Convocatoria de Conservación de áreas ambientales estratégicas en municipios con cobertura boscosa menor al 10%: conv-2024-1-0195 (Viabilizado)</t>
  </si>
  <si>
    <t xml:space="preserve">Conformación Grupo Gestión Proyectos - Formulación Proyectos </t>
  </si>
  <si>
    <t xml:space="preserve">Contrato prestación de servicios </t>
  </si>
  <si>
    <t>PROGRAMA 3.2</t>
  </si>
  <si>
    <t>GOBERNANZA AMBIENTAL</t>
  </si>
  <si>
    <t>PROYECTO 3.2.1</t>
  </si>
  <si>
    <t>Educación y comunicación para la apropiación del bioterritorio</t>
  </si>
  <si>
    <t>3.2.1.4</t>
  </si>
  <si>
    <t>Implementar el programa de educación ambiental establecido para la vigencia 2024 - 2027</t>
  </si>
  <si>
    <t>% de implementación del programa de educación ambiental</t>
  </si>
  <si>
    <t>Porcentaje</t>
  </si>
  <si>
    <t>Implementación de la estrategia de educación ambiental denominada Incorporación del Componente de Biodiversidad en el pensum educativo; para la vigencia 2024 se encuentran 21 Instituciones Educativas de los municipios de Manizales, Villamaria y Neira; el cual consiste en la entrega de material educativo, capacitación de docentes en la implementación de la estrategia, acompañamiento en la implementación y seguimiento de las acciones realizadas.
Actividades de censos participativos y talleres de capacitación, educación y sensibilización con grupos de observadores vinculados directamente al Proyecto PaSos
Realización de dos talleres de educación ambiental y recorridos de sensibilización  sobre biodiversidad  en la comuna 12 del municipio de Manizales</t>
  </si>
  <si>
    <t xml:space="preserve">Educación - Sensibilización </t>
  </si>
  <si>
    <t xml:space="preserve">Implementación estrategia incoporación biodiversidad en pensum académico      Conformación y/o fortalecimiento grupos de observación de aves </t>
  </si>
  <si>
    <t>Compra insumos campaña Puma, refrigerios, movilidad, contratos prestación de servicios, convenio Junta accion comunal (trabajo en moteleón)</t>
  </si>
  <si>
    <t>PROYECTO 3.2.2</t>
  </si>
  <si>
    <t>Participación para la incidencia en el Bioterritorio</t>
  </si>
  <si>
    <t>3.2.2.1</t>
  </si>
  <si>
    <t>Fortalecer los procesos y escenarios de participación ciudadana para garantizar el derecho a la participación, el acceso a la Justicia Ambiental, y el acceso a la información para la incidencia en las decisiones ambientales del territorio (ACUERDO DE ESCAZÚ).</t>
  </si>
  <si>
    <t># subregiones acompañadas</t>
  </si>
  <si>
    <t>Consejo de Cuenca del Río Chinchina</t>
  </si>
  <si>
    <t xml:space="preserve">Fortalecimiento del Consejo de Cuenca como mecanismo sporte para la gestión de conflictos </t>
  </si>
  <si>
    <t xml:space="preserve">Contrato coordinación, refrigerios, movilidad.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</si>
</sst>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_-;\-* #,##0.00_-;_-* &quot;-&quot;??_-;_-@_-"/>
    <numFmt numFmtId="165" formatCode="_(* #,##0_);_(* \(#,##0\);_(* &quot;-&quot;??_);_(@_)"/>
    <numFmt numFmtId="166" formatCode="_-[$$-240A]\ * #,##0.00_-;\-[$$-240A]\ * #,##0.00_-;_-[$$-240A]\ * &quot;-&quot;??_-;_-@_-"/>
    <numFmt numFmtId="167" formatCode="_-[$$-240A]\ * #,##0_-;\-[$$-240A]\ * #,##0_-;_-[$$-240A]\ * &quot;-&quot;??_-;_-@_-"/>
    <numFmt numFmtId="168" formatCode="_(&quot;$&quot;* #,##0_);_(&quot;$&quot;* \(#,##0\);_(&quot;$&quot;* &quot;-&quot;??_);_(@_)"/>
  </numFmts>
  <fonts count="13">
    <font>
      <sz val="12"/>
      <color theme="1"/>
      <name val="Aptos Narrow"/>
      <family val="2"/>
      <scheme val="minor"/>
    </font>
    <font>
      <sz val="11"/>
      <color theme="1"/>
      <name val="Aptos Narrow"/>
      <family val="2"/>
      <scheme val="minor"/>
    </font>
    <font>
      <sz val="12"/>
      <color theme="1"/>
      <name val="Aptos Narrow"/>
      <family val="2"/>
      <scheme val="minor"/>
    </font>
    <font>
      <sz val="10"/>
      <name val="Arial"/>
      <family val="2"/>
    </font>
    <font>
      <sz val="14"/>
      <color theme="1"/>
      <name val="Aptos Narrow"/>
      <family val="2"/>
      <scheme val="minor"/>
    </font>
    <font>
      <b/>
      <sz val="14"/>
      <color theme="1"/>
      <name val="Aptos Narrow"/>
      <family val="2"/>
      <scheme val="minor"/>
    </font>
    <font>
      <b/>
      <sz val="14"/>
      <name val="Aptos Narrow"/>
      <family val="2"/>
      <scheme val="minor"/>
    </font>
    <font>
      <b/>
      <sz val="14"/>
      <color rgb="FF000000"/>
      <name val="Aptos Narrow"/>
      <family val="2"/>
      <scheme val="minor"/>
    </font>
    <font>
      <b/>
      <sz val="14"/>
      <color theme="0"/>
      <name val="Aptos Narrow"/>
      <family val="2"/>
      <scheme val="minor"/>
    </font>
    <font>
      <sz val="14"/>
      <color theme="0"/>
      <name val="Aptos Narrow"/>
      <family val="2"/>
      <scheme val="minor"/>
    </font>
    <font>
      <sz val="14"/>
      <name val="Aptos Narrow"/>
      <family val="2"/>
      <scheme val="minor"/>
    </font>
    <font>
      <sz val="10"/>
      <color theme="1"/>
      <name val="Aptos Narrow"/>
      <family val="2"/>
      <scheme val="minor"/>
    </font>
    <font>
      <sz val="14"/>
      <color rgb="FFFF0000"/>
      <name val="Aptos Narrow"/>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3" tint="0.249977111117893"/>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3" fillId="0" borderId="0"/>
    <xf numFmtId="44" fontId="2" fillId="0" borderId="0" applyFont="0" applyFill="0" applyBorder="0" applyAlignment="0" applyProtection="0"/>
    <xf numFmtId="0" fontId="1" fillId="0" borderId="0"/>
  </cellStyleXfs>
  <cellXfs count="68">
    <xf numFmtId="0" fontId="0" fillId="0" borderId="0" xfId="0"/>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0" fontId="5" fillId="0" borderId="1" xfId="0" applyFont="1" applyBorder="1" applyAlignment="1">
      <alignment vertical="center" wrapText="1"/>
    </xf>
    <xf numFmtId="165" fontId="6" fillId="6" borderId="1" xfId="2" applyNumberFormat="1" applyFont="1" applyFill="1" applyBorder="1" applyAlignment="1">
      <alignment horizontal="center" vertical="center" wrapText="1"/>
    </xf>
    <xf numFmtId="0" fontId="5" fillId="0" borderId="0" xfId="0" applyFont="1" applyAlignment="1">
      <alignment vertical="center" wrapText="1"/>
    </xf>
    <xf numFmtId="165" fontId="7" fillId="4" borderId="1" xfId="1" applyNumberFormat="1" applyFont="1" applyFill="1" applyBorder="1" applyAlignment="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5" fontId="4" fillId="3" borderId="1" xfId="1" applyNumberFormat="1" applyFont="1" applyFill="1" applyBorder="1" applyAlignment="1">
      <alignment horizontal="center" vertical="center"/>
    </xf>
    <xf numFmtId="165" fontId="4" fillId="0" borderId="1" xfId="0" applyNumberFormat="1" applyFont="1" applyBorder="1" applyAlignment="1">
      <alignment vertical="center"/>
    </xf>
    <xf numFmtId="0" fontId="4" fillId="5" borderId="0" xfId="0" applyFont="1" applyFill="1" applyAlignment="1">
      <alignment vertical="center"/>
    </xf>
    <xf numFmtId="165" fontId="10" fillId="0" borderId="1" xfId="0" applyNumberFormat="1" applyFont="1" applyBorder="1" applyAlignment="1">
      <alignment vertical="center"/>
    </xf>
    <xf numFmtId="0" fontId="4" fillId="0" borderId="0" xfId="0" applyFont="1" applyAlignment="1">
      <alignment vertical="center" wrapText="1"/>
    </xf>
    <xf numFmtId="165" fontId="4" fillId="0" borderId="0" xfId="0" applyNumberFormat="1" applyFont="1" applyAlignment="1">
      <alignment vertical="center"/>
    </xf>
    <xf numFmtId="166" fontId="4" fillId="0" borderId="0" xfId="0" applyNumberFormat="1" applyFont="1" applyAlignment="1">
      <alignment vertical="center"/>
    </xf>
    <xf numFmtId="165" fontId="6" fillId="6" borderId="2" xfId="2" applyNumberFormat="1" applyFont="1" applyFill="1" applyBorder="1" applyAlignment="1">
      <alignment horizontal="center" vertical="center" wrapText="1"/>
    </xf>
    <xf numFmtId="165" fontId="7" fillId="4" borderId="0" xfId="1" applyNumberFormat="1" applyFont="1" applyFill="1" applyBorder="1" applyAlignment="1">
      <alignment vertical="center"/>
    </xf>
    <xf numFmtId="165" fontId="4" fillId="3" borderId="0" xfId="1" applyNumberFormat="1" applyFont="1" applyFill="1" applyBorder="1" applyAlignment="1">
      <alignment horizontal="center" vertical="center"/>
    </xf>
    <xf numFmtId="167" fontId="4" fillId="0" borderId="0" xfId="0" applyNumberFormat="1" applyFont="1" applyAlignment="1">
      <alignment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4" fillId="4" borderId="0" xfId="0" applyFont="1" applyFill="1" applyAlignment="1">
      <alignment vertical="center"/>
    </xf>
    <xf numFmtId="0" fontId="4" fillId="3" borderId="0" xfId="0" applyFont="1" applyFill="1" applyAlignment="1">
      <alignment vertical="center"/>
    </xf>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165" fontId="9" fillId="7" borderId="1" xfId="1" applyNumberFormat="1" applyFont="1" applyFill="1" applyBorder="1" applyAlignment="1">
      <alignment horizontal="center" vertical="center"/>
    </xf>
    <xf numFmtId="165" fontId="9" fillId="7" borderId="0" xfId="1" applyNumberFormat="1" applyFont="1" applyFill="1" applyBorder="1" applyAlignment="1">
      <alignment horizontal="center" vertical="center"/>
    </xf>
    <xf numFmtId="0" fontId="4" fillId="7" borderId="0" xfId="0" applyFont="1" applyFill="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5" fontId="10" fillId="2" borderId="1" xfId="1" applyNumberFormat="1" applyFont="1" applyFill="1" applyBorder="1" applyAlignment="1">
      <alignment horizontal="center" vertical="center"/>
    </xf>
    <xf numFmtId="165" fontId="10" fillId="2" borderId="0" xfId="1" applyNumberFormat="1" applyFont="1" applyFill="1" applyBorder="1" applyAlignment="1">
      <alignment horizontal="center" vertical="center"/>
    </xf>
    <xf numFmtId="0" fontId="4" fillId="2" borderId="0" xfId="0" applyFont="1" applyFill="1" applyAlignment="1">
      <alignment vertical="center"/>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165" fontId="4" fillId="8" borderId="1" xfId="0" applyNumberFormat="1" applyFont="1" applyFill="1" applyBorder="1" applyAlignment="1">
      <alignment vertical="center"/>
    </xf>
    <xf numFmtId="165" fontId="4" fillId="8" borderId="0" xfId="0" applyNumberFormat="1" applyFont="1" applyFill="1" applyAlignment="1">
      <alignment vertical="center"/>
    </xf>
    <xf numFmtId="0" fontId="4" fillId="8" borderId="0" xfId="0" applyFont="1" applyFill="1" applyAlignment="1">
      <alignment vertical="center"/>
    </xf>
    <xf numFmtId="0" fontId="4" fillId="0" borderId="1" xfId="0" applyFont="1" applyBorder="1" applyAlignment="1">
      <alignment horizontal="center" vertical="center" wrapText="1"/>
    </xf>
    <xf numFmtId="16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6" fontId="4" fillId="0" borderId="1" xfId="0" applyNumberFormat="1" applyFont="1" applyBorder="1" applyAlignment="1">
      <alignment horizontal="center" vertical="center" wrapText="1"/>
    </xf>
    <xf numFmtId="166"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7" fontId="4" fillId="4" borderId="1" xfId="0"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166"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167" fontId="4" fillId="7"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166" fontId="4"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167" fontId="4" fillId="8"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8" fontId="4" fillId="0" borderId="1" xfId="3"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7" fontId="12" fillId="3" borderId="1" xfId="0" applyNumberFormat="1" applyFont="1" applyFill="1" applyBorder="1" applyAlignment="1">
      <alignment horizontal="center" vertical="center" wrapText="1"/>
    </xf>
    <xf numFmtId="165" fontId="4" fillId="0" borderId="3" xfId="0" applyNumberFormat="1" applyFont="1" applyBorder="1" applyAlignment="1">
      <alignment vertical="center"/>
    </xf>
    <xf numFmtId="165" fontId="4" fillId="0" borderId="4" xfId="0" applyNumberFormat="1" applyFont="1" applyBorder="1" applyAlignment="1">
      <alignment vertical="center"/>
    </xf>
    <xf numFmtId="166" fontId="5" fillId="0" borderId="1" xfId="0" applyNumberFormat="1" applyFont="1" applyBorder="1" applyAlignment="1">
      <alignment horizontal="center" vertical="center" wrapText="1"/>
    </xf>
  </cellXfs>
  <cellStyles count="5">
    <cellStyle name="Millares" xfId="1" builtinId="3"/>
    <cellStyle name="Moneda" xfId="3" builtinId="4"/>
    <cellStyle name="Normal" xfId="0" builtinId="0"/>
    <cellStyle name="Normal 2" xfId="4" xr:uid="{CA77DE01-0B49-4138-A07B-B7D802B31A7F}"/>
    <cellStyle name="Normal_Hoja2_1" xfId="2" xr:uid="{FEEFBBDC-3537-4C1A-940E-6D2F527E9F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016E-373F-47D3-8F18-A7D637618202}">
  <sheetPr codeName="Hoja2"/>
  <dimension ref="A1:BC34"/>
  <sheetViews>
    <sheetView tabSelected="1" topLeftCell="B7" zoomScale="79" zoomScaleNormal="79" workbookViewId="0">
      <selection activeCell="M8" sqref="M8"/>
    </sheetView>
  </sheetViews>
  <sheetFormatPr defaultColWidth="9" defaultRowHeight="18"/>
  <cols>
    <col min="1" max="1" width="12.125" style="3" hidden="1" customWidth="1"/>
    <col min="2" max="2" width="51.375" style="14" customWidth="1"/>
    <col min="3" max="3" width="22.5" style="15" hidden="1" customWidth="1"/>
    <col min="4" max="4" width="35.625" style="15" hidden="1" customWidth="1"/>
    <col min="5" max="5" width="18.25" style="15" customWidth="1"/>
    <col min="6" max="6" width="25.875" style="16" customWidth="1"/>
    <col min="7" max="7" width="11.875" style="3" customWidth="1"/>
    <col min="8" max="8" width="10" style="3" customWidth="1"/>
    <col min="9" max="9" width="20.625" style="3" customWidth="1"/>
    <col min="10" max="10" width="76.625" style="3" customWidth="1"/>
    <col min="11" max="11" width="36.875" style="3" customWidth="1"/>
    <col min="12" max="12" width="76.625" style="3" hidden="1" customWidth="1"/>
    <col min="13" max="13" width="24.25" style="20" customWidth="1"/>
    <col min="14" max="14" width="2.875" style="3" customWidth="1"/>
    <col min="15" max="15" width="31.375" style="3" bestFit="1" customWidth="1"/>
    <col min="16" max="16384" width="9" style="3"/>
  </cols>
  <sheetData>
    <row r="1" spans="1:55" s="6" customFormat="1" ht="54">
      <c r="A1" s="4"/>
      <c r="B1" s="4"/>
      <c r="C1" s="5" t="s">
        <v>0</v>
      </c>
      <c r="D1" s="5" t="s">
        <v>1</v>
      </c>
      <c r="E1" s="17"/>
      <c r="F1" s="67" t="s">
        <v>2</v>
      </c>
      <c r="G1" s="67"/>
      <c r="H1" s="67"/>
      <c r="I1" s="67"/>
      <c r="J1" s="67"/>
      <c r="K1" s="41"/>
      <c r="L1" s="41"/>
      <c r="M1" s="42"/>
      <c r="N1" s="42"/>
    </row>
    <row r="2" spans="1:55" s="6" customFormat="1" ht="54">
      <c r="A2" s="4"/>
      <c r="B2" s="4" t="s">
        <v>3</v>
      </c>
      <c r="C2" s="5"/>
      <c r="D2" s="5"/>
      <c r="E2" s="17" t="s">
        <v>4</v>
      </c>
      <c r="F2" s="41" t="s">
        <v>5</v>
      </c>
      <c r="G2" s="42" t="s">
        <v>6</v>
      </c>
      <c r="H2" s="42" t="s">
        <v>7</v>
      </c>
      <c r="I2" s="42" t="s">
        <v>8</v>
      </c>
      <c r="J2" s="42" t="s">
        <v>9</v>
      </c>
      <c r="K2" s="42" t="s">
        <v>10</v>
      </c>
      <c r="L2" s="42" t="s">
        <v>11</v>
      </c>
      <c r="M2" s="43" t="s">
        <v>12</v>
      </c>
      <c r="N2" s="42" t="s">
        <v>13</v>
      </c>
      <c r="O2" s="6" t="s">
        <v>14</v>
      </c>
    </row>
    <row r="3" spans="1:55" s="23" customFormat="1">
      <c r="A3" s="21"/>
      <c r="B3" s="22"/>
      <c r="C3" s="7">
        <f>+C4+C14+C23</f>
        <v>590100000</v>
      </c>
      <c r="D3" s="7">
        <f>+D4+D14+D23</f>
        <v>238267442</v>
      </c>
      <c r="E3" s="18">
        <f>+C3+D3</f>
        <v>828367442</v>
      </c>
      <c r="F3" s="46"/>
      <c r="G3" s="47"/>
      <c r="H3" s="47"/>
      <c r="I3" s="47"/>
      <c r="J3" s="47"/>
      <c r="K3" s="47"/>
      <c r="L3" s="47"/>
      <c r="M3" s="48" t="e">
        <f>+M4+M14+M23</f>
        <v>#REF!</v>
      </c>
      <c r="N3" s="48" t="e">
        <f>+E3-M3</f>
        <v>#REF!</v>
      </c>
    </row>
    <row r="4" spans="1:55" s="24" customFormat="1">
      <c r="A4" s="8" t="s">
        <v>15</v>
      </c>
      <c r="B4" s="9" t="s">
        <v>16</v>
      </c>
      <c r="C4" s="10">
        <f>C5+C10</f>
        <v>333542607</v>
      </c>
      <c r="D4" s="10">
        <f>D5+D10</f>
        <v>200000000</v>
      </c>
      <c r="E4" s="19">
        <f>+C4+D4</f>
        <v>533542607</v>
      </c>
      <c r="F4" s="49"/>
      <c r="G4" s="50"/>
      <c r="H4" s="50"/>
      <c r="I4" s="50"/>
      <c r="J4" s="50"/>
      <c r="K4" s="50"/>
      <c r="L4" s="50"/>
      <c r="M4" s="51" t="e">
        <f>+M5+M10</f>
        <v>#REF!</v>
      </c>
      <c r="N4" s="51" t="e">
        <f>+N5+N10</f>
        <v>#REF!</v>
      </c>
    </row>
    <row r="5" spans="1:55" s="29" customFormat="1">
      <c r="A5" s="25" t="s">
        <v>17</v>
      </c>
      <c r="B5" s="26" t="s">
        <v>18</v>
      </c>
      <c r="C5" s="27">
        <f>+C6</f>
        <v>293542607</v>
      </c>
      <c r="D5" s="27">
        <f>+D6</f>
        <v>200000000</v>
      </c>
      <c r="E5" s="28">
        <f>+C5+D5</f>
        <v>493542607</v>
      </c>
      <c r="F5" s="52"/>
      <c r="G5" s="53"/>
      <c r="H5" s="53"/>
      <c r="I5" s="53"/>
      <c r="J5" s="53"/>
      <c r="K5" s="53"/>
      <c r="L5" s="53"/>
      <c r="M5" s="54" t="e">
        <f>+M6</f>
        <v>#REF!</v>
      </c>
      <c r="N5" s="54" t="e">
        <f>+N6</f>
        <v>#REF!</v>
      </c>
    </row>
    <row r="6" spans="1:55" s="34" customFormat="1" ht="44.25" customHeight="1">
      <c r="A6" s="30" t="s">
        <v>19</v>
      </c>
      <c r="B6" s="31" t="s">
        <v>20</v>
      </c>
      <c r="C6" s="32">
        <f>SUM(C8:C9)</f>
        <v>293542607</v>
      </c>
      <c r="D6" s="32">
        <f>SUM(D8:D9)</f>
        <v>200000000</v>
      </c>
      <c r="E6" s="33">
        <f>+C6+D6</f>
        <v>493542607</v>
      </c>
      <c r="F6" s="55"/>
      <c r="G6" s="56"/>
      <c r="H6" s="56"/>
      <c r="I6" s="56"/>
      <c r="J6" s="56"/>
      <c r="K6" s="56"/>
      <c r="L6" s="56"/>
      <c r="M6" s="57" t="e">
        <f>+M8+M9</f>
        <v>#REF!</v>
      </c>
      <c r="N6" s="57" t="e">
        <f>+N8+N9</f>
        <v>#REF!</v>
      </c>
    </row>
    <row r="7" spans="1:55" s="39" customFormat="1">
      <c r="A7" s="35" t="s">
        <v>21</v>
      </c>
      <c r="B7" s="36" t="s">
        <v>22</v>
      </c>
      <c r="C7" s="37"/>
      <c r="D7" s="37"/>
      <c r="E7" s="38"/>
      <c r="F7" s="58"/>
      <c r="G7" s="59"/>
      <c r="H7" s="59"/>
      <c r="I7" s="59"/>
      <c r="J7" s="59"/>
      <c r="K7" s="59"/>
      <c r="L7" s="59"/>
      <c r="M7" s="60"/>
      <c r="N7" s="59"/>
    </row>
    <row r="8" spans="1:55" s="12" customFormat="1" ht="290.25" customHeight="1">
      <c r="A8" s="1" t="s">
        <v>23</v>
      </c>
      <c r="B8" s="2" t="s">
        <v>24</v>
      </c>
      <c r="C8" s="11">
        <v>213688600</v>
      </c>
      <c r="D8" s="11">
        <v>200000000</v>
      </c>
      <c r="E8" s="11">
        <f>+C8+D8</f>
        <v>413688600</v>
      </c>
      <c r="F8" s="45" t="s">
        <v>25</v>
      </c>
      <c r="G8" s="44" t="s">
        <v>26</v>
      </c>
      <c r="H8" s="44">
        <v>94</v>
      </c>
      <c r="I8" s="40" t="s">
        <v>27</v>
      </c>
      <c r="J8" s="40" t="s">
        <v>28</v>
      </c>
      <c r="K8" s="40" t="s">
        <v>29</v>
      </c>
      <c r="L8" s="40" t="s">
        <v>30</v>
      </c>
      <c r="M8" s="61" t="e">
        <f>+#REF!</f>
        <v>#REF!</v>
      </c>
      <c r="N8" s="61" t="e">
        <f>+#REF!</f>
        <v>#REF!</v>
      </c>
      <c r="O8" s="14" t="s">
        <v>31</v>
      </c>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row>
    <row r="9" spans="1:55" s="12" customFormat="1" ht="72">
      <c r="A9" s="1" t="s">
        <v>32</v>
      </c>
      <c r="B9" s="2" t="s">
        <v>33</v>
      </c>
      <c r="C9" s="11">
        <v>79854007</v>
      </c>
      <c r="D9" s="11">
        <v>0</v>
      </c>
      <c r="E9" s="65">
        <f>+C9+D9</f>
        <v>79854007</v>
      </c>
      <c r="F9" s="45" t="s">
        <v>34</v>
      </c>
      <c r="G9" s="44" t="s">
        <v>26</v>
      </c>
      <c r="H9" s="40">
        <v>1</v>
      </c>
      <c r="I9" s="40">
        <v>1</v>
      </c>
      <c r="J9" s="40" t="s">
        <v>35</v>
      </c>
      <c r="K9" s="40" t="s">
        <v>36</v>
      </c>
      <c r="L9" s="40" t="s">
        <v>37</v>
      </c>
      <c r="M9" s="61" t="e">
        <f>+#REF!</f>
        <v>#REF!</v>
      </c>
      <c r="N9" s="61" t="e">
        <f>+#REF!</f>
        <v>#REF!</v>
      </c>
      <c r="O9" s="14" t="s">
        <v>38</v>
      </c>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row>
    <row r="10" spans="1:55" s="29" customFormat="1" ht="36">
      <c r="A10" s="25" t="s">
        <v>39</v>
      </c>
      <c r="B10" s="26" t="s">
        <v>40</v>
      </c>
      <c r="C10" s="27">
        <f>+C11</f>
        <v>40000000</v>
      </c>
      <c r="D10" s="27"/>
      <c r="E10" s="28">
        <f>+C10+D10</f>
        <v>40000000</v>
      </c>
      <c r="F10" s="52"/>
      <c r="G10" s="53"/>
      <c r="H10" s="53"/>
      <c r="I10" s="53"/>
      <c r="J10" s="53"/>
      <c r="K10" s="53"/>
      <c r="L10" s="53"/>
      <c r="M10" s="54" t="e">
        <f>+M11</f>
        <v>#REF!</v>
      </c>
      <c r="N10" s="54" t="e">
        <f>+N11</f>
        <v>#REF!</v>
      </c>
    </row>
    <row r="11" spans="1:55" s="34" customFormat="1" ht="36">
      <c r="A11" s="30" t="s">
        <v>41</v>
      </c>
      <c r="B11" s="31" t="s">
        <v>42</v>
      </c>
      <c r="C11" s="32">
        <f>SUM(C13:C13)</f>
        <v>40000000</v>
      </c>
      <c r="D11" s="32">
        <f>SUM(D13:D13)</f>
        <v>0</v>
      </c>
      <c r="E11" s="33">
        <f>+C11+D11</f>
        <v>40000000</v>
      </c>
      <c r="F11" s="55"/>
      <c r="G11" s="56"/>
      <c r="H11" s="56"/>
      <c r="I11" s="56"/>
      <c r="J11" s="56"/>
      <c r="K11" s="56"/>
      <c r="L11" s="56"/>
      <c r="M11" s="57" t="e">
        <f>+M13</f>
        <v>#REF!</v>
      </c>
      <c r="N11" s="57" t="e">
        <f>+N13</f>
        <v>#REF!</v>
      </c>
    </row>
    <row r="12" spans="1:55" s="39" customFormat="1">
      <c r="A12" s="35" t="s">
        <v>21</v>
      </c>
      <c r="B12" s="36" t="s">
        <v>22</v>
      </c>
      <c r="C12" s="37"/>
      <c r="D12" s="37"/>
      <c r="E12" s="38"/>
      <c r="F12" s="58"/>
      <c r="G12" s="59"/>
      <c r="H12" s="59"/>
      <c r="I12" s="59"/>
      <c r="J12" s="59"/>
      <c r="K12" s="59"/>
      <c r="L12" s="59"/>
      <c r="M12" s="60"/>
      <c r="N12" s="59"/>
    </row>
    <row r="13" spans="1:55" s="12" customFormat="1" ht="90">
      <c r="A13" s="1" t="s">
        <v>43</v>
      </c>
      <c r="B13" s="2" t="s">
        <v>44</v>
      </c>
      <c r="C13" s="11">
        <v>40000000</v>
      </c>
      <c r="D13" s="11">
        <v>0</v>
      </c>
      <c r="E13" s="15">
        <f>+C13+D13</f>
        <v>40000000</v>
      </c>
      <c r="F13" s="45" t="s">
        <v>45</v>
      </c>
      <c r="G13" s="44" t="s">
        <v>26</v>
      </c>
      <c r="H13" s="40">
        <v>1</v>
      </c>
      <c r="I13" s="40">
        <v>1</v>
      </c>
      <c r="J13" s="40" t="s">
        <v>46</v>
      </c>
      <c r="K13" s="40" t="s">
        <v>47</v>
      </c>
      <c r="L13" s="40" t="s">
        <v>48</v>
      </c>
      <c r="M13" s="61" t="e">
        <f>+#REF!</f>
        <v>#REF!</v>
      </c>
      <c r="N13" s="61" t="e">
        <f>+#REF!</f>
        <v>#REF!</v>
      </c>
      <c r="O13" s="14" t="s">
        <v>49</v>
      </c>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4" customFormat="1">
      <c r="A14" s="8" t="s">
        <v>50</v>
      </c>
      <c r="B14" s="9" t="s">
        <v>51</v>
      </c>
      <c r="C14" s="10">
        <f>C15+C19</f>
        <v>146620209</v>
      </c>
      <c r="D14" s="10">
        <f>D15+D19</f>
        <v>38267442</v>
      </c>
      <c r="E14" s="19">
        <f>+C14+D14</f>
        <v>184887651</v>
      </c>
      <c r="F14" s="49"/>
      <c r="G14" s="50"/>
      <c r="H14" s="50"/>
      <c r="I14" s="50"/>
      <c r="J14" s="50"/>
      <c r="K14" s="50"/>
      <c r="L14" s="50"/>
      <c r="M14" s="51" t="e">
        <f>+M15+M19</f>
        <v>#REF!</v>
      </c>
      <c r="N14" s="51" t="e">
        <f>+N15+N19</f>
        <v>#REF!</v>
      </c>
    </row>
    <row r="15" spans="1:55" s="29" customFormat="1">
      <c r="A15" s="25" t="s">
        <v>52</v>
      </c>
      <c r="B15" s="26" t="s">
        <v>53</v>
      </c>
      <c r="C15" s="27">
        <f>+C16</f>
        <v>100000000</v>
      </c>
      <c r="D15" s="27">
        <f>+D16</f>
        <v>0</v>
      </c>
      <c r="E15" s="28">
        <f>+C15+D15</f>
        <v>100000000</v>
      </c>
      <c r="F15" s="52"/>
      <c r="G15" s="53"/>
      <c r="H15" s="53"/>
      <c r="I15" s="53"/>
      <c r="J15" s="53"/>
      <c r="K15" s="53"/>
      <c r="L15" s="53"/>
      <c r="M15" s="54">
        <f>+M16</f>
        <v>0</v>
      </c>
      <c r="N15" s="54">
        <f>+N16</f>
        <v>100000000</v>
      </c>
    </row>
    <row r="16" spans="1:55" s="34" customFormat="1">
      <c r="A16" s="30" t="s">
        <v>54</v>
      </c>
      <c r="B16" s="31" t="s">
        <v>55</v>
      </c>
      <c r="C16" s="32">
        <f>SUM(C18:C18)</f>
        <v>100000000</v>
      </c>
      <c r="D16" s="32">
        <f>SUM(D18:D18)</f>
        <v>0</v>
      </c>
      <c r="E16" s="33">
        <f>+C16+D16</f>
        <v>100000000</v>
      </c>
      <c r="F16" s="55"/>
      <c r="G16" s="56"/>
      <c r="H16" s="56"/>
      <c r="I16" s="56"/>
      <c r="J16" s="56"/>
      <c r="K16" s="56"/>
      <c r="L16" s="56"/>
      <c r="M16" s="57">
        <f>+M18</f>
        <v>0</v>
      </c>
      <c r="N16" s="57">
        <f>+N18</f>
        <v>100000000</v>
      </c>
    </row>
    <row r="17" spans="1:55" s="39" customFormat="1">
      <c r="A17" s="35" t="s">
        <v>21</v>
      </c>
      <c r="B17" s="36" t="s">
        <v>22</v>
      </c>
      <c r="C17" s="37"/>
      <c r="D17" s="37"/>
      <c r="E17" s="38"/>
      <c r="F17" s="58"/>
      <c r="G17" s="59"/>
      <c r="H17" s="59"/>
      <c r="I17" s="59"/>
      <c r="J17" s="59"/>
      <c r="K17" s="59"/>
      <c r="L17" s="59"/>
      <c r="M17" s="60"/>
      <c r="N17" s="59"/>
    </row>
    <row r="18" spans="1:55" s="12" customFormat="1" ht="63.75" customHeight="1">
      <c r="A18" s="1" t="s">
        <v>56</v>
      </c>
      <c r="B18" s="2" t="s">
        <v>57</v>
      </c>
      <c r="C18" s="13">
        <v>100000000</v>
      </c>
      <c r="D18" s="11">
        <v>0</v>
      </c>
      <c r="E18" s="15">
        <f>+C18+D18</f>
        <v>100000000</v>
      </c>
      <c r="F18" s="45" t="s">
        <v>58</v>
      </c>
      <c r="G18" s="44" t="s">
        <v>26</v>
      </c>
      <c r="H18" s="40">
        <v>18</v>
      </c>
      <c r="I18" s="40"/>
      <c r="J18" s="40"/>
      <c r="M18" s="61">
        <v>0</v>
      </c>
      <c r="N18" s="61">
        <v>100000000</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9" customFormat="1">
      <c r="A19" s="25" t="s">
        <v>59</v>
      </c>
      <c r="B19" s="26" t="s">
        <v>60</v>
      </c>
      <c r="C19" s="27">
        <f>C20</f>
        <v>46620209</v>
      </c>
      <c r="D19" s="27">
        <f>D20</f>
        <v>38267442</v>
      </c>
      <c r="E19" s="28"/>
      <c r="F19" s="52"/>
      <c r="G19" s="53"/>
      <c r="H19" s="53"/>
      <c r="I19" s="53"/>
      <c r="J19" s="53"/>
      <c r="K19" s="53"/>
      <c r="L19" s="53"/>
      <c r="M19" s="54" t="e">
        <f>+M20</f>
        <v>#REF!</v>
      </c>
      <c r="N19" s="54" t="e">
        <f>+N20</f>
        <v>#REF!</v>
      </c>
    </row>
    <row r="20" spans="1:55" s="34" customFormat="1">
      <c r="A20" s="30" t="s">
        <v>61</v>
      </c>
      <c r="B20" s="31" t="s">
        <v>62</v>
      </c>
      <c r="C20" s="32">
        <f>SUM(C22:C22)</f>
        <v>46620209</v>
      </c>
      <c r="D20" s="32">
        <f>SUM(D22:D22)</f>
        <v>38267442</v>
      </c>
      <c r="E20" s="33">
        <f>+C20+D20</f>
        <v>84887651</v>
      </c>
      <c r="F20" s="55"/>
      <c r="G20" s="56"/>
      <c r="H20" s="56"/>
      <c r="I20" s="56"/>
      <c r="J20" s="56"/>
      <c r="K20" s="56"/>
      <c r="L20" s="56"/>
      <c r="M20" s="57" t="e">
        <f>+M22</f>
        <v>#REF!</v>
      </c>
      <c r="N20" s="57" t="e">
        <f>+N22</f>
        <v>#REF!</v>
      </c>
    </row>
    <row r="21" spans="1:55" s="39" customFormat="1">
      <c r="A21" s="35" t="s">
        <v>21</v>
      </c>
      <c r="B21" s="36" t="s">
        <v>22</v>
      </c>
      <c r="C21" s="37"/>
      <c r="D21" s="37"/>
      <c r="E21" s="38"/>
      <c r="F21" s="58"/>
      <c r="G21" s="59"/>
      <c r="H21" s="59"/>
      <c r="I21" s="59"/>
      <c r="J21" s="59"/>
      <c r="K21" s="59"/>
      <c r="L21" s="59"/>
      <c r="M21" s="60"/>
      <c r="N21" s="59"/>
    </row>
    <row r="22" spans="1:55" s="12" customFormat="1" ht="144">
      <c r="A22" s="1" t="s">
        <v>63</v>
      </c>
      <c r="B22" s="2" t="s">
        <v>64</v>
      </c>
      <c r="C22" s="11">
        <v>46620209</v>
      </c>
      <c r="D22" s="11">
        <v>38267442</v>
      </c>
      <c r="E22" s="15">
        <f>+C22+D22</f>
        <v>84887651</v>
      </c>
      <c r="F22" s="45" t="s">
        <v>65</v>
      </c>
      <c r="G22" s="44" t="s">
        <v>26</v>
      </c>
      <c r="H22" s="40">
        <v>3</v>
      </c>
      <c r="I22" s="40">
        <v>1</v>
      </c>
      <c r="J22" s="40" t="s">
        <v>66</v>
      </c>
      <c r="K22" s="40" t="s">
        <v>67</v>
      </c>
      <c r="L22" s="40" t="s">
        <v>68</v>
      </c>
      <c r="M22" s="61" t="e">
        <f>+#REF!</f>
        <v>#REF!</v>
      </c>
      <c r="N22" s="61" t="e">
        <f>+#REF!</f>
        <v>#REF!</v>
      </c>
      <c r="O22" s="14" t="s">
        <v>69</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s="24" customFormat="1">
      <c r="A23" s="8" t="s">
        <v>70</v>
      </c>
      <c r="B23" s="9" t="s">
        <v>71</v>
      </c>
      <c r="C23" s="10">
        <f>+C24+C28</f>
        <v>109937184</v>
      </c>
      <c r="D23" s="10">
        <f>+D24+D28</f>
        <v>0</v>
      </c>
      <c r="E23" s="19">
        <f>+C23+D23</f>
        <v>109937184</v>
      </c>
      <c r="F23" s="49"/>
      <c r="G23" s="50"/>
      <c r="H23" s="50"/>
      <c r="I23" s="50"/>
      <c r="J23" s="50"/>
      <c r="K23" s="50"/>
      <c r="L23" s="50"/>
      <c r="M23" s="51" t="e">
        <f>+M24+M28</f>
        <v>#REF!</v>
      </c>
      <c r="N23" s="64" t="e">
        <f>+N24+N28</f>
        <v>#REF!</v>
      </c>
    </row>
    <row r="24" spans="1:55" s="29" customFormat="1">
      <c r="A24" s="25" t="s">
        <v>72</v>
      </c>
      <c r="B24" s="26" t="s">
        <v>73</v>
      </c>
      <c r="C24" s="27">
        <f>C25</f>
        <v>20000000</v>
      </c>
      <c r="D24" s="27">
        <f>D25</f>
        <v>0</v>
      </c>
      <c r="E24" s="28">
        <f>+C24+D24</f>
        <v>20000000</v>
      </c>
      <c r="F24" s="52"/>
      <c r="G24" s="53"/>
      <c r="H24" s="53"/>
      <c r="I24" s="53"/>
      <c r="J24" s="53"/>
      <c r="K24" s="53"/>
      <c r="L24" s="53"/>
      <c r="M24" s="54" t="e">
        <f>+M25</f>
        <v>#REF!</v>
      </c>
      <c r="N24" s="54" t="e">
        <f>+N25</f>
        <v>#REF!</v>
      </c>
    </row>
    <row r="25" spans="1:55" s="34" customFormat="1">
      <c r="A25" s="30" t="s">
        <v>74</v>
      </c>
      <c r="B25" s="31" t="s">
        <v>75</v>
      </c>
      <c r="C25" s="32">
        <f>SUM(C27:C27)</f>
        <v>20000000</v>
      </c>
      <c r="D25" s="32">
        <f>SUM(D27:D27)</f>
        <v>0</v>
      </c>
      <c r="E25" s="33">
        <f>+C25+D25</f>
        <v>20000000</v>
      </c>
      <c r="F25" s="55"/>
      <c r="G25" s="56"/>
      <c r="H25" s="56"/>
      <c r="I25" s="56"/>
      <c r="J25" s="56"/>
      <c r="K25" s="56"/>
      <c r="L25" s="56"/>
      <c r="M25" s="57" t="e">
        <f>+M27</f>
        <v>#REF!</v>
      </c>
      <c r="N25" s="57" t="e">
        <f>+N27</f>
        <v>#REF!</v>
      </c>
    </row>
    <row r="26" spans="1:55" s="39" customFormat="1">
      <c r="A26" s="35" t="s">
        <v>21</v>
      </c>
      <c r="B26" s="36" t="s">
        <v>22</v>
      </c>
      <c r="C26" s="37"/>
      <c r="D26" s="37"/>
      <c r="E26" s="38"/>
      <c r="F26" s="58"/>
      <c r="G26" s="59"/>
      <c r="H26" s="59"/>
      <c r="I26" s="59"/>
      <c r="J26" s="59"/>
      <c r="K26" s="59"/>
      <c r="L26" s="59"/>
      <c r="M26" s="60"/>
      <c r="N26" s="60"/>
    </row>
    <row r="27" spans="1:55" s="12" customFormat="1" ht="162">
      <c r="A27" s="1" t="s">
        <v>76</v>
      </c>
      <c r="B27" s="2" t="s">
        <v>77</v>
      </c>
      <c r="C27" s="11">
        <v>20000000</v>
      </c>
      <c r="D27" s="11">
        <v>0</v>
      </c>
      <c r="E27" s="15">
        <f>+C27+D27</f>
        <v>20000000</v>
      </c>
      <c r="F27" s="45" t="s">
        <v>78</v>
      </c>
      <c r="G27" s="44" t="s">
        <v>26</v>
      </c>
      <c r="H27" s="40">
        <v>3</v>
      </c>
      <c r="I27" s="40">
        <v>4</v>
      </c>
      <c r="J27" s="40" t="s">
        <v>79</v>
      </c>
      <c r="K27" s="40" t="s">
        <v>36</v>
      </c>
      <c r="L27" s="40" t="s">
        <v>80</v>
      </c>
      <c r="M27" s="61" t="e">
        <f>+#REF!</f>
        <v>#REF!</v>
      </c>
      <c r="N27" s="61" t="e">
        <f>+#REF!</f>
        <v>#REF!</v>
      </c>
      <c r="O27" s="3" t="s">
        <v>81</v>
      </c>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s="29" customFormat="1">
      <c r="A28" s="25" t="s">
        <v>82</v>
      </c>
      <c r="B28" s="26" t="s">
        <v>83</v>
      </c>
      <c r="C28" s="27">
        <f>+C29+C32</f>
        <v>89937184</v>
      </c>
      <c r="D28" s="27">
        <f>+D29+D32</f>
        <v>0</v>
      </c>
      <c r="E28" s="28">
        <f>+C28+D28</f>
        <v>89937184</v>
      </c>
      <c r="F28" s="52"/>
      <c r="G28" s="53"/>
      <c r="H28" s="53"/>
      <c r="I28" s="53"/>
      <c r="J28" s="53"/>
      <c r="K28" s="53"/>
      <c r="L28" s="53"/>
      <c r="M28" s="54" t="e">
        <f>+M29+M32</f>
        <v>#REF!</v>
      </c>
      <c r="N28" s="54" t="e">
        <f>+N29+N32</f>
        <v>#REF!</v>
      </c>
    </row>
    <row r="29" spans="1:55" s="34" customFormat="1" ht="36">
      <c r="A29" s="30" t="s">
        <v>84</v>
      </c>
      <c r="B29" s="31" t="s">
        <v>85</v>
      </c>
      <c r="C29" s="32">
        <f>SUM(C31:C31)</f>
        <v>50000000</v>
      </c>
      <c r="D29" s="32">
        <f>SUM(D31:D31)</f>
        <v>0</v>
      </c>
      <c r="E29" s="33">
        <f>+C29+D29</f>
        <v>50000000</v>
      </c>
      <c r="F29" s="55"/>
      <c r="G29" s="56"/>
      <c r="H29" s="56"/>
      <c r="I29" s="56"/>
      <c r="J29" s="56"/>
      <c r="K29" s="56"/>
      <c r="L29" s="56"/>
      <c r="M29" s="57" t="e">
        <f>+M31</f>
        <v>#REF!</v>
      </c>
      <c r="N29" s="57" t="e">
        <f>+N31</f>
        <v>#REF!</v>
      </c>
    </row>
    <row r="30" spans="1:55" s="39" customFormat="1">
      <c r="A30" s="35" t="s">
        <v>21</v>
      </c>
      <c r="B30" s="36" t="s">
        <v>22</v>
      </c>
      <c r="C30" s="37"/>
      <c r="D30" s="37"/>
      <c r="E30" s="38"/>
      <c r="F30" s="58"/>
      <c r="G30" s="59"/>
      <c r="H30" s="59"/>
      <c r="I30" s="59"/>
      <c r="J30" s="59"/>
      <c r="K30" s="59"/>
      <c r="L30" s="59"/>
      <c r="M30" s="60"/>
      <c r="N30" s="59"/>
    </row>
    <row r="31" spans="1:55" s="12" customFormat="1" ht="248.25" customHeight="1">
      <c r="A31" s="1" t="s">
        <v>86</v>
      </c>
      <c r="B31" s="2" t="s">
        <v>87</v>
      </c>
      <c r="C31" s="13">
        <v>50000000</v>
      </c>
      <c r="D31" s="11">
        <v>0</v>
      </c>
      <c r="E31" s="15">
        <f>+C31+D31</f>
        <v>50000000</v>
      </c>
      <c r="F31" s="45" t="s">
        <v>88</v>
      </c>
      <c r="G31" s="40" t="s">
        <v>89</v>
      </c>
      <c r="H31" s="40">
        <v>10</v>
      </c>
      <c r="I31" s="40"/>
      <c r="J31" s="40" t="s">
        <v>90</v>
      </c>
      <c r="K31" s="40" t="s">
        <v>91</v>
      </c>
      <c r="L31" s="40" t="s">
        <v>92</v>
      </c>
      <c r="M31" s="61" t="e">
        <f>+#REF!</f>
        <v>#REF!</v>
      </c>
      <c r="N31" s="63" t="e">
        <f>+#REF!</f>
        <v>#REF!</v>
      </c>
      <c r="O31" s="14" t="s">
        <v>93</v>
      </c>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s="34" customFormat="1" ht="21.75" customHeight="1">
      <c r="A32" s="30" t="s">
        <v>94</v>
      </c>
      <c r="B32" s="31" t="s">
        <v>95</v>
      </c>
      <c r="C32" s="32">
        <f>SUM(C34:C34)</f>
        <v>39937184</v>
      </c>
      <c r="D32" s="32">
        <f>SUM(D34:D34)</f>
        <v>0</v>
      </c>
      <c r="E32" s="33">
        <f>+C32+D32</f>
        <v>39937184</v>
      </c>
      <c r="F32" s="55"/>
      <c r="G32" s="56"/>
      <c r="H32" s="56"/>
      <c r="I32" s="56"/>
      <c r="J32" s="56"/>
      <c r="K32" s="56"/>
      <c r="L32" s="56"/>
      <c r="M32" s="57" t="e">
        <f>+M34</f>
        <v>#REF!</v>
      </c>
      <c r="N32" s="57" t="e">
        <f>+N34</f>
        <v>#REF!</v>
      </c>
    </row>
    <row r="33" spans="1:55" s="39" customFormat="1">
      <c r="A33" s="35" t="s">
        <v>21</v>
      </c>
      <c r="B33" s="36" t="s">
        <v>22</v>
      </c>
      <c r="C33" s="37"/>
      <c r="D33" s="37"/>
      <c r="E33" s="38"/>
      <c r="F33" s="58"/>
      <c r="G33" s="59"/>
      <c r="H33" s="59"/>
      <c r="I33" s="59"/>
      <c r="J33" s="59"/>
      <c r="K33" s="59"/>
      <c r="L33" s="59"/>
      <c r="M33" s="60"/>
      <c r="N33" s="59"/>
    </row>
    <row r="34" spans="1:55" s="12" customFormat="1" ht="116.25" customHeight="1">
      <c r="A34" s="1" t="s">
        <v>96</v>
      </c>
      <c r="B34" s="2" t="s">
        <v>97</v>
      </c>
      <c r="C34" s="13">
        <f>21337184+18609000-9000</f>
        <v>39937184</v>
      </c>
      <c r="D34" s="11">
        <v>0</v>
      </c>
      <c r="E34" s="66">
        <f>+C34+D34</f>
        <v>39937184</v>
      </c>
      <c r="F34" s="45" t="s">
        <v>98</v>
      </c>
      <c r="G34" s="40" t="s">
        <v>26</v>
      </c>
      <c r="H34" s="40">
        <v>5</v>
      </c>
      <c r="I34" s="40">
        <v>1</v>
      </c>
      <c r="J34" s="40" t="s">
        <v>99</v>
      </c>
      <c r="K34" s="40" t="s">
        <v>67</v>
      </c>
      <c r="L34" s="40" t="s">
        <v>100</v>
      </c>
      <c r="M34" s="61" t="e">
        <f>+#REF!</f>
        <v>#REF!</v>
      </c>
      <c r="N34" s="62" t="e">
        <f>+#REF!</f>
        <v>#REF!</v>
      </c>
      <c r="O34" s="14" t="s">
        <v>101</v>
      </c>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sheetData>
  <autoFilter ref="A1:D1" xr:uid="{B292D706-DF7A-41E2-A543-B6A278B09887}"/>
  <mergeCells count="1">
    <mergeCell ref="F1:J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Marcela Quintero Velasquez</dc:creator>
  <cp:keywords/>
  <dc:description/>
  <cp:lastModifiedBy/>
  <cp:revision/>
  <dcterms:created xsi:type="dcterms:W3CDTF">2024-05-29T22:31:41Z</dcterms:created>
  <dcterms:modified xsi:type="dcterms:W3CDTF">2025-03-01T01:03:11Z</dcterms:modified>
  <cp:category/>
  <cp:contentStatus/>
</cp:coreProperties>
</file>